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184" windowWidth="7534" windowHeight="4873" tabRatio="625" activeTab="11"/>
  </bookViews>
  <sheets>
    <sheet name="1月 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各月推案總表" sheetId="13" r:id="rId13"/>
  </sheets>
  <definedNames>
    <definedName name="_xlnm.Print_Area" localSheetId="9">'10月'!$A$1:$AC$29</definedName>
    <definedName name="_xlnm.Print_Area" localSheetId="10">'11月'!$A$1:$AC$29</definedName>
    <definedName name="_xlnm.Print_Area" localSheetId="11">'12月'!$A$1:$AC$29</definedName>
    <definedName name="_xlnm.Print_Area" localSheetId="0">'1月 '!$A$1:$AB$29</definedName>
    <definedName name="_xlnm.Print_Area" localSheetId="2">'3月'!$A$1:$AB$34</definedName>
    <definedName name="_xlnm.Print_Area" localSheetId="3">'4月'!$A$1:$AB$41</definedName>
    <definedName name="_xlnm.Print_Area" localSheetId="4">'5月'!$A$1:$AB$29</definedName>
    <definedName name="_xlnm.Print_Area" localSheetId="5">'6月'!$A$1:$AB$29</definedName>
    <definedName name="_xlnm.Print_Area" localSheetId="6">'7月'!$A$1:$AB$27</definedName>
    <definedName name="_xlnm.Print_Area" localSheetId="7">'8月'!$A$1:$AC$31</definedName>
    <definedName name="_xlnm.Print_Area" localSheetId="8">'9月'!$A$1:$AC$29</definedName>
    <definedName name="_xlnm.Print_Area" localSheetId="12">'各月推案總表'!$A$1:$V$21</definedName>
    <definedName name="_xlnm.Print_Titles" localSheetId="9">'10月'!$1:$5</definedName>
    <definedName name="_xlnm.Print_Titles" localSheetId="10">'11月'!$1:$5</definedName>
    <definedName name="_xlnm.Print_Titles" localSheetId="11">'12月'!$1:$5</definedName>
    <definedName name="_xlnm.Print_Titles" localSheetId="0">'1月 '!$1:$5</definedName>
    <definedName name="_xlnm.Print_Titles" localSheetId="1">'2月'!$1:$5</definedName>
    <definedName name="_xlnm.Print_Titles" localSheetId="2">'3月'!$1:$5</definedName>
    <definedName name="_xlnm.Print_Titles" localSheetId="3">'4月'!$1:$5</definedName>
    <definedName name="_xlnm.Print_Titles" localSheetId="4">'5月'!$1:$5</definedName>
    <definedName name="_xlnm.Print_Titles" localSheetId="5">'6月'!$1:$5</definedName>
    <definedName name="_xlnm.Print_Titles" localSheetId="6">'7月'!$1:$5</definedName>
    <definedName name="_xlnm.Print_Titles" localSheetId="7">'8月'!$1:$5</definedName>
    <definedName name="_xlnm.Print_Titles" localSheetId="8">'9月'!$1:$5</definedName>
  </definedNames>
  <calcPr fullCalcOnLoad="1"/>
</workbook>
</file>

<file path=xl/comments8.xml><?xml version="1.0" encoding="utf-8"?>
<comments xmlns="http://schemas.openxmlformats.org/spreadsheetml/2006/main">
  <authors>
    <author>pcc3</author>
    <author>user</author>
  </authors>
  <commentList>
    <comment ref="AC11" authorId="0">
      <text>
        <r>
          <rPr>
            <b/>
            <sz val="11"/>
            <rFont val="細明體"/>
            <family val="3"/>
          </rPr>
          <t>業務呂小姐回覆:因有30戶店鋪，所以單價被拉高</t>
        </r>
      </text>
    </comment>
    <comment ref="E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細明體"/>
            <family val="3"/>
          </rPr>
          <t>義民段</t>
        </r>
        <r>
          <rPr>
            <sz val="11"/>
            <rFont val="Tahoma"/>
            <family val="2"/>
          </rPr>
          <t>1204</t>
        </r>
        <r>
          <rPr>
            <sz val="11"/>
            <rFont val="細明體"/>
            <family val="3"/>
          </rPr>
          <t>、</t>
        </r>
        <r>
          <rPr>
            <sz val="11"/>
            <rFont val="Tahoma"/>
            <family val="2"/>
          </rPr>
          <t>1204-2</t>
        </r>
        <r>
          <rPr>
            <sz val="11"/>
            <rFont val="細明體"/>
            <family val="3"/>
          </rPr>
          <t>、</t>
        </r>
        <r>
          <rPr>
            <sz val="11"/>
            <rFont val="Tahoma"/>
            <family val="2"/>
          </rPr>
          <t>1205</t>
        </r>
        <r>
          <rPr>
            <sz val="11"/>
            <rFont val="細明體"/>
            <family val="3"/>
          </rPr>
          <t>、</t>
        </r>
        <r>
          <rPr>
            <sz val="11"/>
            <rFont val="Tahoma"/>
            <family val="2"/>
          </rPr>
          <t>1206</t>
        </r>
        <r>
          <rPr>
            <sz val="11"/>
            <rFont val="細明體"/>
            <family val="3"/>
          </rPr>
          <t>、</t>
        </r>
        <r>
          <rPr>
            <sz val="11"/>
            <rFont val="Tahoma"/>
            <family val="2"/>
          </rPr>
          <t>1206-1</t>
        </r>
        <r>
          <rPr>
            <sz val="11"/>
            <rFont val="細明體"/>
            <family val="3"/>
          </rPr>
          <t>、</t>
        </r>
        <r>
          <rPr>
            <sz val="11"/>
            <rFont val="Tahoma"/>
            <family val="2"/>
          </rPr>
          <t>1207</t>
        </r>
        <r>
          <rPr>
            <sz val="11"/>
            <rFont val="細明體"/>
            <family val="3"/>
          </rPr>
          <t>、</t>
        </r>
        <r>
          <rPr>
            <sz val="11"/>
            <rFont val="Tahoma"/>
            <family val="2"/>
          </rPr>
          <t>1207-1</t>
        </r>
        <r>
          <rPr>
            <sz val="11"/>
            <rFont val="細明體"/>
            <family val="3"/>
          </rPr>
          <t>、</t>
        </r>
        <r>
          <rPr>
            <sz val="11"/>
            <rFont val="Tahoma"/>
            <family val="2"/>
          </rPr>
          <t>1213</t>
        </r>
        <r>
          <rPr>
            <sz val="11"/>
            <rFont val="細明體"/>
            <family val="3"/>
          </rPr>
          <t>、</t>
        </r>
        <r>
          <rPr>
            <sz val="11"/>
            <rFont val="Tahoma"/>
            <family val="2"/>
          </rPr>
          <t>1213-1</t>
        </r>
        <r>
          <rPr>
            <sz val="11"/>
            <rFont val="細明體"/>
            <family val="3"/>
          </rPr>
          <t>、</t>
        </r>
        <r>
          <rPr>
            <sz val="11"/>
            <rFont val="Tahoma"/>
            <family val="2"/>
          </rPr>
          <t>1213-2</t>
        </r>
        <r>
          <rPr>
            <sz val="11"/>
            <rFont val="細明體"/>
            <family val="3"/>
          </rPr>
          <t>、</t>
        </r>
        <r>
          <rPr>
            <sz val="11"/>
            <rFont val="Tahoma"/>
            <family val="2"/>
          </rPr>
          <t>1214</t>
        </r>
        <r>
          <rPr>
            <sz val="11"/>
            <rFont val="細明體"/>
            <family val="3"/>
          </rPr>
          <t>、</t>
        </r>
        <r>
          <rPr>
            <sz val="11"/>
            <rFont val="Tahoma"/>
            <family val="2"/>
          </rPr>
          <t>1214-1</t>
        </r>
        <r>
          <rPr>
            <sz val="11"/>
            <rFont val="細明體"/>
            <family val="3"/>
          </rPr>
          <t>、</t>
        </r>
        <r>
          <rPr>
            <sz val="11"/>
            <rFont val="Tahoma"/>
            <family val="2"/>
          </rPr>
          <t>1215</t>
        </r>
        <r>
          <rPr>
            <sz val="11"/>
            <rFont val="細明體"/>
            <family val="3"/>
          </rPr>
          <t>、</t>
        </r>
        <r>
          <rPr>
            <sz val="11"/>
            <rFont val="Tahoma"/>
            <family val="2"/>
          </rPr>
          <t>1215-1</t>
        </r>
        <r>
          <rPr>
            <sz val="11"/>
            <rFont val="細明體"/>
            <family val="3"/>
          </rPr>
          <t>、</t>
        </r>
        <r>
          <rPr>
            <sz val="11"/>
            <rFont val="Tahoma"/>
            <family val="2"/>
          </rPr>
          <t>1216</t>
        </r>
      </text>
    </comment>
    <comment ref="E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細明體"/>
            <family val="3"/>
          </rPr>
          <t>大東段</t>
        </r>
        <r>
          <rPr>
            <sz val="14"/>
            <rFont val="Tahoma"/>
            <family val="2"/>
          </rPr>
          <t>488</t>
        </r>
        <r>
          <rPr>
            <sz val="14"/>
            <rFont val="細明體"/>
            <family val="3"/>
          </rPr>
          <t>、</t>
        </r>
        <r>
          <rPr>
            <sz val="14"/>
            <rFont val="Tahoma"/>
            <family val="2"/>
          </rPr>
          <t>490</t>
        </r>
        <r>
          <rPr>
            <sz val="14"/>
            <rFont val="細明體"/>
            <family val="3"/>
          </rPr>
          <t>、</t>
        </r>
        <r>
          <rPr>
            <sz val="14"/>
            <rFont val="Tahoma"/>
            <family val="2"/>
          </rPr>
          <t>490-2</t>
        </r>
        <r>
          <rPr>
            <sz val="14"/>
            <rFont val="細明體"/>
            <family val="3"/>
          </rPr>
          <t>、</t>
        </r>
        <r>
          <rPr>
            <sz val="14"/>
            <rFont val="Tahoma"/>
            <family val="2"/>
          </rPr>
          <t>491</t>
        </r>
        <r>
          <rPr>
            <sz val="14"/>
            <rFont val="細明體"/>
            <family val="3"/>
          </rPr>
          <t>、</t>
        </r>
        <r>
          <rPr>
            <sz val="14"/>
            <rFont val="Tahoma"/>
            <family val="2"/>
          </rPr>
          <t>592</t>
        </r>
        <r>
          <rPr>
            <sz val="14"/>
            <rFont val="細明體"/>
            <family val="3"/>
          </rPr>
          <t>、</t>
        </r>
        <r>
          <rPr>
            <sz val="14"/>
            <rFont val="Tahoma"/>
            <family val="2"/>
          </rPr>
          <t>593</t>
        </r>
        <r>
          <rPr>
            <sz val="14"/>
            <rFont val="細明體"/>
            <family val="3"/>
          </rPr>
          <t>地號</t>
        </r>
      </text>
    </comment>
  </commentList>
</comments>
</file>

<file path=xl/sharedStrings.xml><?xml version="1.0" encoding="utf-8"?>
<sst xmlns="http://schemas.openxmlformats.org/spreadsheetml/2006/main" count="1003" uniqueCount="416">
  <si>
    <t>住宅</t>
  </si>
  <si>
    <t>區　　　　　　　　　分</t>
  </si>
  <si>
    <t>大                                              樓</t>
  </si>
  <si>
    <t>透                                        天</t>
  </si>
  <si>
    <t>序號</t>
  </si>
  <si>
    <t>公 司 名 稱</t>
  </si>
  <si>
    <t>行政區</t>
  </si>
  <si>
    <t>總戶數</t>
  </si>
  <si>
    <t>店鋪</t>
  </si>
  <si>
    <t>辦公</t>
  </si>
  <si>
    <t>小計</t>
  </si>
  <si>
    <t>1R</t>
  </si>
  <si>
    <t>2R</t>
  </si>
  <si>
    <t>3R</t>
  </si>
  <si>
    <t>4R</t>
  </si>
  <si>
    <t>5R</t>
  </si>
  <si>
    <t>樓中樓</t>
  </si>
  <si>
    <t>月 份</t>
  </si>
  <si>
    <t>個案數</t>
  </si>
  <si>
    <t>住宅戶房數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</si>
  <si>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</si>
  <si>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</si>
  <si>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</si>
  <si>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</si>
  <si>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</si>
  <si>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</si>
  <si>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</si>
  <si>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</si>
  <si>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</si>
  <si>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</si>
  <si>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</si>
  <si>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</si>
  <si>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 計</t>
  </si>
  <si>
    <t>6R</t>
  </si>
  <si>
    <t>二月份合計</t>
  </si>
  <si>
    <t>三月份合計</t>
  </si>
  <si>
    <t>四月份合計</t>
  </si>
  <si>
    <t>六月份合計</t>
  </si>
  <si>
    <t>七月份合計</t>
  </si>
  <si>
    <t>八月份合計</t>
  </si>
  <si>
    <t>九月份合計</t>
  </si>
  <si>
    <t>十月份合計</t>
  </si>
  <si>
    <t>十一月份合計</t>
  </si>
  <si>
    <t>十二月份合計</t>
  </si>
  <si>
    <t>備註</t>
  </si>
  <si>
    <t>路段</t>
  </si>
  <si>
    <t>使用 分區</t>
  </si>
  <si>
    <t>樓層數</t>
  </si>
  <si>
    <t>總戶數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</si>
  <si>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</si>
  <si>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 額(萬元)</t>
  </si>
  <si>
    <t>樓層數</t>
  </si>
  <si>
    <t>總戶數</t>
  </si>
  <si>
    <r>
      <t>地    坪  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</si>
  <si>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</si>
  <si>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總樓地板</t>
    </r>
    <r>
      <rPr>
        <sz val="12"/>
        <rFont val="Times New Roman"/>
        <family val="1"/>
      </rPr>
      <t xml:space="preserve">   </t>
    </r>
    <r>
      <rPr>
        <sz val="12"/>
        <rFont val="華康中圓體"/>
        <family val="3"/>
      </rPr>
      <t>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</si>
  <si>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總銷售金額(萬元)</t>
  </si>
  <si>
    <t>店鋪</t>
  </si>
  <si>
    <t>辦公</t>
  </si>
  <si>
    <t>住宅戶房數</t>
  </si>
  <si>
    <t>小計</t>
  </si>
  <si>
    <t>店鋪</t>
  </si>
  <si>
    <t>住宅</t>
  </si>
  <si>
    <t>1R</t>
  </si>
  <si>
    <t>2R</t>
  </si>
  <si>
    <t>3R</t>
  </si>
  <si>
    <t>4R</t>
  </si>
  <si>
    <t>5R</t>
  </si>
  <si>
    <t>6R</t>
  </si>
  <si>
    <t>樓中樓</t>
  </si>
  <si>
    <t>一月份合計</t>
  </si>
  <si>
    <t>2月份推案合計</t>
  </si>
  <si>
    <t>3月份推案合計</t>
  </si>
  <si>
    <t>4月份推案合計</t>
  </si>
  <si>
    <t>五月份合計</t>
  </si>
  <si>
    <t>5月份推案合計</t>
  </si>
  <si>
    <t>6月份推案合計</t>
  </si>
  <si>
    <t>8月份推案合計</t>
  </si>
  <si>
    <t>9月份推案合計</t>
  </si>
  <si>
    <t>10月份推案合計</t>
  </si>
  <si>
    <t>11月份推案合計</t>
  </si>
  <si>
    <t>12月份推案合計</t>
  </si>
  <si>
    <r>
      <t>總樓地板
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</si>
  <si>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
額(萬元)</t>
  </si>
  <si>
    <t>總銷售金
額(萬元)</t>
  </si>
  <si>
    <t>使用
分區</t>
  </si>
  <si>
    <t>公 司
名 稱</t>
  </si>
  <si>
    <t>1月份推案合計</t>
  </si>
  <si>
    <t>區　　　　　　　　　分</t>
  </si>
  <si>
    <t>大                                              樓</t>
  </si>
  <si>
    <t>7月份推案合計</t>
  </si>
  <si>
    <t>公司
名稱</t>
  </si>
  <si>
    <t>使用分區</t>
  </si>
  <si>
    <t>大樓</t>
  </si>
  <si>
    <t>透天</t>
  </si>
  <si>
    <t>區分</t>
  </si>
  <si>
    <r>
      <t>總樓地板
面積(M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</si>
  <si>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r>
      <t>地坪(M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</si>
  <si>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r>
      <t>銷售面積
(M</t>
    </r>
    <r>
      <rPr>
        <vertAlign val="superscript"/>
        <sz val="12"/>
        <rFont val="華康中圓體"/>
        <family val="3"/>
      </rPr>
      <t xml:space="preserve">2 </t>
    </r>
    <r>
      <rPr>
        <sz val="12"/>
        <rFont val="華康中圓體"/>
        <family val="3"/>
      </rPr>
      <t>)</t>
    </r>
  </si>
  <si>
    <r>
      <t>總樓地板面積(M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</si>
  <si>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t>4R</t>
  </si>
  <si>
    <t>附記</t>
  </si>
  <si>
    <t>透                                 天</t>
  </si>
  <si>
    <t>透                        天</t>
  </si>
  <si>
    <t>透                                天</t>
  </si>
  <si>
    <t>透                                   天</t>
  </si>
  <si>
    <t>透                                  天</t>
  </si>
  <si>
    <t>透                                    天</t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</si>
  <si>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</si>
  <si>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附記</t>
  </si>
  <si>
    <t>高雄市不動產開發商業同業公會</t>
  </si>
  <si>
    <t>7月份會員申報開工統計表</t>
  </si>
  <si>
    <t>8月份會員申報開工統計表</t>
  </si>
  <si>
    <t>10月份會員申報開工統計表</t>
  </si>
  <si>
    <t>11月份會員申報開工統計表</t>
  </si>
  <si>
    <t>12月份會員申報開工統計表</t>
  </si>
  <si>
    <t>111年</t>
  </si>
  <si>
    <t>去(110)年</t>
  </si>
  <si>
    <t>110與111年同月推案增減率</t>
  </si>
  <si>
    <r>
      <t>110</t>
    </r>
    <r>
      <rPr>
        <sz val="11"/>
        <rFont val="華康粗明體(P)"/>
        <family val="1"/>
      </rPr>
      <t>與</t>
    </r>
    <r>
      <rPr>
        <sz val="11"/>
        <rFont val="Times New Roman"/>
        <family val="1"/>
      </rPr>
      <t>111</t>
    </r>
    <r>
      <rPr>
        <sz val="11"/>
        <rFont val="華康粗明體(P)"/>
        <family val="1"/>
      </rPr>
      <t>年同期推案增減率</t>
    </r>
  </si>
  <si>
    <t>協勝發</t>
  </si>
  <si>
    <t>楠梓</t>
  </si>
  <si>
    <t>高雄大學路</t>
  </si>
  <si>
    <t>住四</t>
  </si>
  <si>
    <t>15/3</t>
  </si>
  <si>
    <t>洋基</t>
  </si>
  <si>
    <t>惠春街</t>
  </si>
  <si>
    <t>住三</t>
  </si>
  <si>
    <t>樹藤</t>
  </si>
  <si>
    <t>楠陽路</t>
  </si>
  <si>
    <t>住五</t>
  </si>
  <si>
    <t>21/4</t>
  </si>
  <si>
    <t>慶旺</t>
  </si>
  <si>
    <t>三民</t>
  </si>
  <si>
    <t>德旺街</t>
  </si>
  <si>
    <t>25/4</t>
  </si>
  <si>
    <t>利品</t>
  </si>
  <si>
    <t>新興</t>
  </si>
  <si>
    <t>中山橫路</t>
  </si>
  <si>
    <t>商四</t>
  </si>
  <si>
    <t>永碩</t>
  </si>
  <si>
    <t>河南一路</t>
  </si>
  <si>
    <t>特定商二</t>
  </si>
  <si>
    <t>隆大</t>
  </si>
  <si>
    <t>前鎮</t>
  </si>
  <si>
    <t>草衙一路121巷</t>
  </si>
  <si>
    <t>12/2</t>
  </si>
  <si>
    <t>立春</t>
  </si>
  <si>
    <t>英義街</t>
  </si>
  <si>
    <t>忠肯</t>
  </si>
  <si>
    <t>興化街</t>
  </si>
  <si>
    <t>和築</t>
  </si>
  <si>
    <t>小港</t>
  </si>
  <si>
    <t>宏平路</t>
  </si>
  <si>
    <t>商五</t>
  </si>
  <si>
    <t>18/4</t>
  </si>
  <si>
    <t>東高</t>
  </si>
  <si>
    <t>高坪三十三街</t>
  </si>
  <si>
    <t>豐鴻</t>
  </si>
  <si>
    <t>高坪七十六街</t>
  </si>
  <si>
    <t>新堀江</t>
  </si>
  <si>
    <t>芎林二街</t>
  </si>
  <si>
    <t>商業區</t>
  </si>
  <si>
    <t>龍鉅開發</t>
  </si>
  <si>
    <t>後勁北路188巷</t>
  </si>
  <si>
    <t>興富發</t>
  </si>
  <si>
    <t>前金</t>
  </si>
  <si>
    <t>中正四路</t>
  </si>
  <si>
    <t>35/7</t>
  </si>
  <si>
    <t>泰嘉開發</t>
  </si>
  <si>
    <t>瑞興街</t>
  </si>
  <si>
    <t>5</t>
  </si>
  <si>
    <t>華廈</t>
  </si>
  <si>
    <t>宇根</t>
  </si>
  <si>
    <t>安美街</t>
  </si>
  <si>
    <t>住二</t>
  </si>
  <si>
    <t>崧_xD84F__xDCB2_</t>
  </si>
  <si>
    <t>高坪七十二街</t>
  </si>
  <si>
    <t>禾森</t>
  </si>
  <si>
    <t>芎林一街</t>
  </si>
  <si>
    <t>住宅區</t>
  </si>
  <si>
    <t>京成</t>
  </si>
  <si>
    <t>左營</t>
  </si>
  <si>
    <t>大中二路</t>
  </si>
  <si>
    <t>15/4</t>
  </si>
  <si>
    <t>永信</t>
  </si>
  <si>
    <t>鼓山</t>
  </si>
  <si>
    <t>裕興路37巷</t>
  </si>
  <si>
    <t>九如二路</t>
  </si>
  <si>
    <t>29/6</t>
  </si>
  <si>
    <t>商辦</t>
  </si>
  <si>
    <t>城揚</t>
  </si>
  <si>
    <t>民族一路</t>
  </si>
  <si>
    <t>玉苑</t>
  </si>
  <si>
    <t>華豐街48巷</t>
  </si>
  <si>
    <t>興建出租</t>
  </si>
  <si>
    <t>清豐開發</t>
  </si>
  <si>
    <t>大學31街</t>
  </si>
  <si>
    <t>華友聯開發</t>
  </si>
  <si>
    <t>大學西路</t>
  </si>
  <si>
    <t>晟揚</t>
  </si>
  <si>
    <t>三嘉</t>
  </si>
  <si>
    <t>青年路二段</t>
  </si>
  <si>
    <t>21/3</t>
  </si>
  <si>
    <t>皇裕</t>
  </si>
  <si>
    <t>青島街</t>
  </si>
  <si>
    <t>10/3</t>
  </si>
  <si>
    <t>皇品院</t>
  </si>
  <si>
    <t>河南二路</t>
  </si>
  <si>
    <t>商二</t>
  </si>
  <si>
    <t>12/3</t>
  </si>
  <si>
    <t>華王</t>
  </si>
  <si>
    <t>鹽埕</t>
  </si>
  <si>
    <t>五福四路</t>
  </si>
  <si>
    <t>37/6</t>
  </si>
  <si>
    <t>豐嘉</t>
  </si>
  <si>
    <t>明鳳三路</t>
  </si>
  <si>
    <t>紅毛港(遷)住</t>
  </si>
  <si>
    <t>康和路</t>
  </si>
  <si>
    <t>14/3</t>
  </si>
  <si>
    <t>原境</t>
  </si>
  <si>
    <t>樹人路263巷</t>
  </si>
  <si>
    <t>商三</t>
  </si>
  <si>
    <t>13/2</t>
  </si>
  <si>
    <t>吉泰</t>
  </si>
  <si>
    <t>高坪二十七南路</t>
  </si>
  <si>
    <t>興璽</t>
  </si>
  <si>
    <t>高坪六十二街</t>
  </si>
  <si>
    <t>特定商1-1</t>
  </si>
  <si>
    <t>豐嶸</t>
  </si>
  <si>
    <t>孔宅八路</t>
  </si>
  <si>
    <t>特定商一</t>
  </si>
  <si>
    <t>豐鉅</t>
  </si>
  <si>
    <t>後勁北路150巷</t>
  </si>
  <si>
    <t>興麗盟</t>
  </si>
  <si>
    <t>德民路</t>
  </si>
  <si>
    <t>登宇</t>
  </si>
  <si>
    <t>後勁東路21巷</t>
  </si>
  <si>
    <t>成家</t>
  </si>
  <si>
    <t>苓雅</t>
  </si>
  <si>
    <t>林森二路106巷</t>
  </si>
  <si>
    <t>新結庄</t>
  </si>
  <si>
    <t>大學五十二街</t>
  </si>
  <si>
    <t>歐揚</t>
  </si>
  <si>
    <t>錦屏街</t>
  </si>
  <si>
    <t>春秋閣</t>
  </si>
  <si>
    <t>華夏路</t>
  </si>
  <si>
    <t>13/3</t>
  </si>
  <si>
    <t>盛宇</t>
  </si>
  <si>
    <t>正德路121巷</t>
  </si>
  <si>
    <t>頂誠</t>
  </si>
  <si>
    <t>河北路53巷</t>
  </si>
  <si>
    <t>和平二路</t>
  </si>
  <si>
    <t>高坪三十九街</t>
  </si>
  <si>
    <t>6月份會員申報開工統計表（原高雄市）</t>
  </si>
  <si>
    <r>
      <t>高雄市不動產開發商業同業公會</t>
    </r>
    <r>
      <rPr>
        <sz val="26"/>
        <rFont val="標楷體"/>
        <family val="4"/>
      </rPr>
      <t>111年各月份會員申報開工統計總表（原高雄市）</t>
    </r>
  </si>
  <si>
    <t>5月份會員申報開工統計表（原高雄市）</t>
  </si>
  <si>
    <t>4月份會員申報開工統計表（原高雄市）</t>
  </si>
  <si>
    <t>3月份會員申報開工統計表（原高雄市）</t>
  </si>
  <si>
    <t>2月份會員申報開工統計表（原高雄市）</t>
  </si>
  <si>
    <t>1月份會員申報開工統計表（原高雄市）</t>
  </si>
  <si>
    <t>居富</t>
  </si>
  <si>
    <t>大學三十二街</t>
  </si>
  <si>
    <t>大學十八街</t>
  </si>
  <si>
    <t>19/3</t>
  </si>
  <si>
    <t>全誠</t>
  </si>
  <si>
    <t>大學三街</t>
  </si>
  <si>
    <t>15/2</t>
  </si>
  <si>
    <t>明享</t>
  </si>
  <si>
    <t>鼎貴路20巷</t>
  </si>
  <si>
    <t>光洲</t>
  </si>
  <si>
    <t>建武路</t>
  </si>
  <si>
    <t>住商混合</t>
  </si>
  <si>
    <t>27/6</t>
  </si>
  <si>
    <t>三地開發</t>
  </si>
  <si>
    <t>十全二路</t>
  </si>
  <si>
    <t>31/6</t>
  </si>
  <si>
    <t>協暘</t>
  </si>
  <si>
    <t>馥田</t>
  </si>
  <si>
    <t>崑明街</t>
  </si>
  <si>
    <t>孔宅三街</t>
  </si>
  <si>
    <t>光森</t>
  </si>
  <si>
    <t>德文街</t>
  </si>
  <si>
    <t>旺德福</t>
  </si>
  <si>
    <t>菜公一路90巷</t>
  </si>
  <si>
    <t>8/1</t>
  </si>
  <si>
    <t>真觀</t>
  </si>
  <si>
    <t>美都路</t>
  </si>
  <si>
    <t>寶藤</t>
  </si>
  <si>
    <t>明鳳十一街21巷</t>
  </si>
  <si>
    <t>自住</t>
  </si>
  <si>
    <t>崑郡</t>
  </si>
  <si>
    <t>藍田東段22-1地號</t>
  </si>
  <si>
    <t>大順二路</t>
  </si>
  <si>
    <t>灣華段301地號</t>
  </si>
  <si>
    <t>遠雄</t>
  </si>
  <si>
    <t>九如一路</t>
  </si>
  <si>
    <t>義民段
(詳註解)</t>
  </si>
  <si>
    <t>27/4</t>
  </si>
  <si>
    <t>仰德</t>
  </si>
  <si>
    <t>公園二路</t>
  </si>
  <si>
    <t>大東段
(詳註解)</t>
  </si>
  <si>
    <t>興誠品</t>
  </si>
  <si>
    <t>高坪八十街</t>
  </si>
  <si>
    <t>坪頂段60-3、60-5~60-9地號</t>
  </si>
  <si>
    <t>地段
地號</t>
  </si>
  <si>
    <t>冠傑</t>
  </si>
  <si>
    <t>文府路24巷</t>
  </si>
  <si>
    <t>福山段423地號</t>
  </si>
  <si>
    <t>地段
地號</t>
  </si>
  <si>
    <r>
      <t>總樓地板</t>
    </r>
    <r>
      <rPr>
        <sz val="12"/>
        <rFont val="Times New Roman"/>
        <family val="1"/>
      </rPr>
      <t xml:space="preserve">
</t>
    </r>
    <r>
      <rPr>
        <sz val="12"/>
        <rFont val="華康中圓體"/>
        <family val="3"/>
      </rPr>
      <t>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</si>
  <si>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福懋</t>
  </si>
  <si>
    <t>大學一街</t>
  </si>
  <si>
    <t>藍田東段183地號</t>
  </si>
  <si>
    <t>誠甲</t>
  </si>
  <si>
    <t>高楠公路1742巷</t>
  </si>
  <si>
    <t>楠梓段三小段984-3地號</t>
  </si>
  <si>
    <t>晶頂</t>
  </si>
  <si>
    <t>新榮街</t>
  </si>
  <si>
    <t>新博段33、33-1、33-2、33-3地號</t>
  </si>
  <si>
    <t>樹人路</t>
  </si>
  <si>
    <t>鎮昌段一小段1453、1453-1~1453-3地號</t>
  </si>
  <si>
    <t>清景麟資產</t>
  </si>
  <si>
    <t>松園六路</t>
  </si>
  <si>
    <t>松金段18地號</t>
  </si>
  <si>
    <t>0</t>
  </si>
  <si>
    <t>地下連續壁工程</t>
  </si>
  <si>
    <t>附記</t>
  </si>
  <si>
    <t>9月份會員申報開工統計表（原高雄市）</t>
  </si>
  <si>
    <t>璞盛</t>
  </si>
  <si>
    <t>大學二十二街</t>
  </si>
  <si>
    <t>藍田西段79地號</t>
  </si>
  <si>
    <t>9/2</t>
  </si>
  <si>
    <t>京城</t>
  </si>
  <si>
    <t>美術東三路</t>
  </si>
  <si>
    <t>龍中段191地號</t>
  </si>
  <si>
    <t>二聖一路42巷</t>
  </si>
  <si>
    <t>林聖段1267、1267-2地號</t>
  </si>
  <si>
    <t>宏碁</t>
  </si>
  <si>
    <t>七賢一路</t>
  </si>
  <si>
    <t>林德官段1296地號</t>
  </si>
  <si>
    <t>德旺</t>
  </si>
  <si>
    <t>興旺路</t>
  </si>
  <si>
    <t>鎮昌段28-224地號</t>
  </si>
  <si>
    <t>東永</t>
  </si>
  <si>
    <t>宮安街57巷</t>
  </si>
  <si>
    <t>店鎮段430-19、452-5地號</t>
  </si>
  <si>
    <t>地段
地號</t>
  </si>
  <si>
    <r>
      <t>總樓地板
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</si>
  <si>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地    坪
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</si>
  <si>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行政區</t>
  </si>
  <si>
    <r>
      <t>總樓地板
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</si>
  <si>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廣上</t>
  </si>
  <si>
    <t>寶溪北街</t>
  </si>
  <si>
    <t>芎蕉段146地號</t>
  </si>
  <si>
    <t>奕柏</t>
  </si>
  <si>
    <t>大學十九街</t>
  </si>
  <si>
    <t>藍田西段277-2地號</t>
  </si>
  <si>
    <t>14/2</t>
  </si>
  <si>
    <t>恆鵬</t>
  </si>
  <si>
    <t>環山路</t>
  </si>
  <si>
    <t>左東段18-1地號</t>
  </si>
  <si>
    <t>26/5</t>
  </si>
  <si>
    <t>鑫龍騰</t>
  </si>
  <si>
    <t>福山段467地號</t>
  </si>
  <si>
    <t>32/6</t>
  </si>
  <si>
    <t>明基</t>
  </si>
  <si>
    <t>裕豐街</t>
  </si>
  <si>
    <t>龍華段
(詳註1)</t>
  </si>
  <si>
    <t>太普</t>
  </si>
  <si>
    <t>美術南五街</t>
  </si>
  <si>
    <t>青海段
(詳註2)</t>
  </si>
  <si>
    <t>特定住五</t>
  </si>
  <si>
    <t>24/5</t>
  </si>
  <si>
    <t>延慶街</t>
  </si>
  <si>
    <t>大港段3540、3541地號</t>
  </si>
  <si>
    <t>廣西路</t>
  </si>
  <si>
    <t>盛興段1091地號</t>
  </si>
  <si>
    <t>昱映</t>
  </si>
  <si>
    <t>明義段
(詳註3)</t>
  </si>
  <si>
    <t>中安路260巷1弄</t>
  </si>
  <si>
    <t>中厝段
(詳註4)</t>
  </si>
  <si>
    <t>清景麟</t>
  </si>
  <si>
    <t>17/4</t>
  </si>
  <si>
    <t>盛泰全</t>
  </si>
  <si>
    <t>新厝路</t>
  </si>
  <si>
    <t>坪北段
(詳註5)</t>
  </si>
  <si>
    <t>特定住一</t>
  </si>
  <si>
    <t>註2：青海段530、531、531-1、532、532-1地號</t>
  </si>
  <si>
    <t>註1：龍華段一小段879、879-1~879-4地號</t>
  </si>
  <si>
    <t xml:space="preserve">   註3：明義段72、72-1~72-3地號</t>
  </si>
  <si>
    <t xml:space="preserve">     註4：中厝段638-1、638-5~638-7地號</t>
  </si>
  <si>
    <t>註5：坪北段174-2、174-15~174-18地號</t>
  </si>
  <si>
    <t>行政區</t>
  </si>
  <si>
    <r>
      <t>銷售面積
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</si>
  <si>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(自111年1月1日至111年12月31日止)</t>
  </si>
  <si>
    <r>
      <rPr>
        <sz val="10"/>
        <rFont val="新細明體"/>
        <family val="1"/>
      </rPr>
      <t>去</t>
    </r>
    <r>
      <rPr>
        <sz val="10"/>
        <rFont val="Times New Roman"/>
        <family val="1"/>
      </rPr>
      <t>(110)</t>
    </r>
    <r>
      <rPr>
        <sz val="10"/>
        <rFont val="新細明體"/>
        <family val="1"/>
      </rPr>
      <t xml:space="preserve">年
</t>
    </r>
    <r>
      <rPr>
        <sz val="10"/>
        <rFont val="Times New Roman"/>
        <family val="1"/>
      </rPr>
      <t>1-12</t>
    </r>
    <r>
      <rPr>
        <sz val="10"/>
        <rFont val="新細明體"/>
        <family val="1"/>
      </rPr>
      <t>月份推案合計</t>
    </r>
  </si>
  <si>
    <t>德中路</t>
  </si>
  <si>
    <t>潤澄</t>
  </si>
  <si>
    <t>後昌新路53巷</t>
  </si>
  <si>
    <t>藍昌段二小段56、94地號</t>
  </si>
  <si>
    <t>瑞成</t>
  </si>
  <si>
    <t>援中段一小段3、4地號</t>
  </si>
  <si>
    <t>自由三路</t>
  </si>
  <si>
    <t>新民段11地號</t>
  </si>
  <si>
    <t>24/4</t>
  </si>
  <si>
    <t>上和發</t>
  </si>
  <si>
    <t>華新街</t>
  </si>
  <si>
    <t>苓洲段
(詳註1)</t>
  </si>
  <si>
    <t>明璟</t>
  </si>
  <si>
    <t>明義街39巷</t>
  </si>
  <si>
    <t>孔宅段
(詳註2)</t>
  </si>
  <si>
    <t>3~4</t>
  </si>
  <si>
    <t>援中段一小段293號</t>
  </si>
  <si>
    <t>註1：苓洲段1577-4、1583~1588、1613、1613-1、1613-2、1614地號</t>
  </si>
  <si>
    <t>註2：孔宅段779-10、779-20~779-26、781、781-19~781-25地號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</si>
</sst>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_);[Red]\(#,##0\)"/>
    <numFmt numFmtId="179" formatCode="#,##0.00_);[Red]\(#,##0.00\)"/>
    <numFmt numFmtId="180" formatCode="0.00_ "/>
    <numFmt numFmtId="181" formatCode="0.00_);[Red]\(0.00\)"/>
    <numFmt numFmtId="182" formatCode="0_);[Red]\(0\)"/>
    <numFmt numFmtId="183" formatCode="#,##0.0_);[Red]\(#,##0.0\)"/>
    <numFmt numFmtId="184" formatCode="_-* #,##0.0_-;\-* #,##0.0_-;_-* &quot;-&quot;??_-;_-@_-"/>
    <numFmt numFmtId="185" formatCode="_-* #,##0_-;\-* #,##0_-;_-* &quot;-&quot;??_-;_-@_-"/>
    <numFmt numFmtId="186" formatCode="m&quot;月&quot;d&quot;日&quot;"/>
    <numFmt numFmtId="187" formatCode="0.000_ "/>
    <numFmt numFmtId="188" formatCode="0.0_ "/>
    <numFmt numFmtId="189" formatCode="#,##0.0_ "/>
    <numFmt numFmtId="190" formatCode="#,##0.000_ "/>
    <numFmt numFmtId="191" formatCode="0.0_);[Red]\(0.0\)"/>
    <numFmt numFmtId="192" formatCode="#,##0.000_);[Red]\(#,##0.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000_);[Red]\(#,##0.0000\)"/>
    <numFmt numFmtId="197" formatCode="000"/>
    <numFmt numFmtId="198" formatCode="0_ "/>
    <numFmt numFmtId="199" formatCode="_-* #,##0.000_-;\-* #,##0.000_-;_-* &quot;-&quot;??_-;_-@_-"/>
    <numFmt numFmtId="200" formatCode="0.0%"/>
    <numFmt numFmtId="201" formatCode="#,##0.00000_);[Red]\(#,##0.00000\)"/>
    <numFmt numFmtId="202" formatCode="#,##0.000000_);[Red]\(#,##0.000000\)"/>
    <numFmt numFmtId="203" formatCode="_-* #,##0.0000_-;\-* #,##0.0000_-;_-* &quot;-&quot;??_-;_-@_-"/>
    <numFmt numFmtId="204" formatCode="[$€-2]\ #,##0.00_);[Red]\([$€-2]\ #,##0.00\)"/>
    <numFmt numFmtId="205" formatCode="#,##0.0000000_);[Red]\(#,##0.0000000\)"/>
    <numFmt numFmtId="206" formatCode="[$-404]AM/PM\ hh:mm:ss"/>
    <numFmt numFmtId="207" formatCode="0.0"/>
  </numFmts>
  <fonts count="88">
    <font>
      <sz val="12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華康中圓體"/>
      <family val="3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華康中圓體"/>
      <family val="3"/>
    </font>
    <font>
      <sz val="11"/>
      <name val="Times New Roman"/>
      <family val="1"/>
    </font>
    <font>
      <sz val="13"/>
      <name val="華康中圓體"/>
      <family val="3"/>
    </font>
    <font>
      <sz val="10"/>
      <name val="Times New Roman"/>
      <family val="1"/>
    </font>
    <font>
      <sz val="14"/>
      <name val="標楷體"/>
      <family val="4"/>
    </font>
    <font>
      <sz val="12"/>
      <name val="華康粗明體(P)"/>
      <family val="1"/>
    </font>
    <font>
      <sz val="14"/>
      <name val="華康中圓體"/>
      <family val="3"/>
    </font>
    <font>
      <b/>
      <sz val="11"/>
      <name val="Times New Roman"/>
      <family val="1"/>
    </font>
    <font>
      <sz val="26"/>
      <name val="華康正顏楷體W5"/>
      <family val="4"/>
    </font>
    <font>
      <sz val="26"/>
      <name val="標楷體"/>
      <family val="4"/>
    </font>
    <font>
      <b/>
      <sz val="12"/>
      <name val="細明體"/>
      <family val="3"/>
    </font>
    <font>
      <sz val="11"/>
      <name val="華康粗明體(P)"/>
      <family val="1"/>
    </font>
    <font>
      <sz val="10"/>
      <name val="華康粗明體(P)"/>
      <family val="1"/>
    </font>
    <font>
      <sz val="10"/>
      <name val="華康中圓體"/>
      <family val="3"/>
    </font>
    <font>
      <sz val="11"/>
      <name val="華康中圓體"/>
      <family val="3"/>
    </font>
    <font>
      <b/>
      <sz val="10"/>
      <name val="Times New Roman"/>
      <family val="1"/>
    </font>
    <font>
      <b/>
      <sz val="10"/>
      <name val="細明體"/>
      <family val="3"/>
    </font>
    <font>
      <sz val="8"/>
      <name val="華康中圓體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新細明體"/>
      <family val="1"/>
    </font>
    <font>
      <b/>
      <sz val="11"/>
      <name val="細明體"/>
      <family val="3"/>
    </font>
    <font>
      <vertAlign val="superscript"/>
      <sz val="12"/>
      <name val="華康中圓體"/>
      <family val="3"/>
    </font>
    <font>
      <sz val="10"/>
      <name val="新細明體"/>
      <family val="1"/>
    </font>
    <font>
      <b/>
      <sz val="12"/>
      <name val="華康中圓體"/>
      <family val="3"/>
    </font>
    <font>
      <sz val="10.5"/>
      <name val="華康中圓體"/>
      <family val="3"/>
    </font>
    <font>
      <b/>
      <sz val="14"/>
      <name val="Times New Roman"/>
      <family val="1"/>
    </font>
    <font>
      <sz val="6.5"/>
      <name val="華康中圓體"/>
      <family val="3"/>
    </font>
    <font>
      <sz val="9"/>
      <name val="Tahoma"/>
      <family val="2"/>
    </font>
    <font>
      <b/>
      <sz val="9"/>
      <name val="Tahoma"/>
      <family val="2"/>
    </font>
    <font>
      <sz val="11"/>
      <name val="細明體"/>
      <family val="3"/>
    </font>
    <font>
      <sz val="11"/>
      <name val="Tahoma"/>
      <family val="2"/>
    </font>
    <font>
      <sz val="14"/>
      <name val="細明體"/>
      <family val="3"/>
    </font>
    <font>
      <sz val="14"/>
      <name val="Tahoma"/>
      <family val="2"/>
    </font>
    <font>
      <sz val="6"/>
      <name val="華康中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8"/>
      <name val="華康中圓體"/>
      <family val="3"/>
    </font>
    <font>
      <sz val="14"/>
      <color indexed="8"/>
      <name val="華康中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theme="1"/>
      <name val="Times New Roman"/>
      <family val="1"/>
    </font>
    <font>
      <sz val="12"/>
      <color theme="1"/>
      <name val="新細明體"/>
      <family val="1"/>
    </font>
    <font>
      <b/>
      <sz val="12"/>
      <color theme="1" tint="0.24998000264167786"/>
      <name val="Times New Roman"/>
      <family val="1"/>
    </font>
    <font>
      <sz val="12"/>
      <color theme="1"/>
      <name val="華康中圓體"/>
      <family val="3"/>
    </font>
    <font>
      <sz val="14"/>
      <color theme="1"/>
      <name val="華康中圓體"/>
      <family val="3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FE7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dotted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2" fillId="0" borderId="0">
      <alignment vertical="center"/>
      <protection/>
    </xf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0" borderId="1" applyNumberFormat="0" applyFill="0" applyAlignment="0" applyProtection="0"/>
    <xf numFmtId="0" fontId="68" fillId="21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61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0" fontId="2" fillId="0" borderId="11" xfId="41" applyNumberFormat="1" applyFont="1" applyBorder="1" applyAlignment="1">
      <alignment horizontal="left" vertical="center"/>
    </xf>
    <xf numFmtId="10" fontId="2" fillId="0" borderId="12" xfId="41" applyNumberFormat="1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10" fontId="2" fillId="0" borderId="13" xfId="41" applyNumberFormat="1" applyFont="1" applyBorder="1" applyAlignment="1">
      <alignment vertical="center"/>
    </xf>
    <xf numFmtId="10" fontId="2" fillId="0" borderId="11" xfId="41" applyNumberFormat="1" applyFont="1" applyBorder="1" applyAlignment="1">
      <alignment horizontal="center" vertical="center"/>
    </xf>
    <xf numFmtId="10" fontId="2" fillId="0" borderId="14" xfId="41" applyNumberFormat="1" applyFont="1" applyBorder="1" applyAlignment="1">
      <alignment horizontal="right" vertical="center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81" fillId="33" borderId="0" xfId="0" applyFont="1" applyFill="1" applyBorder="1" applyAlignment="1">
      <alignment vertical="center"/>
    </xf>
    <xf numFmtId="179" fontId="6" fillId="0" borderId="0" xfId="35" applyNumberFormat="1" applyFont="1" applyFill="1" applyAlignment="1">
      <alignment horizontal="left" vertical="center"/>
    </xf>
    <xf numFmtId="179" fontId="9" fillId="0" borderId="0" xfId="35" applyNumberFormat="1" applyFont="1" applyFill="1" applyAlignment="1">
      <alignment horizontal="left" vertical="center"/>
    </xf>
    <xf numFmtId="0" fontId="0" fillId="0" borderId="0" xfId="33" applyFont="1" applyFill="1">
      <alignment vertical="center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8" fillId="0" borderId="10" xfId="33" applyFont="1" applyFill="1" applyBorder="1">
      <alignment vertical="center"/>
      <protection/>
    </xf>
    <xf numFmtId="179" fontId="6" fillId="0" borderId="0" xfId="35" applyNumberFormat="1" applyFont="1" applyFill="1" applyBorder="1" applyAlignment="1">
      <alignment horizontal="left" vertical="center"/>
    </xf>
    <xf numFmtId="179" fontId="9" fillId="0" borderId="0" xfId="35" applyNumberFormat="1" applyFont="1" applyFill="1" applyBorder="1" applyAlignment="1">
      <alignment horizontal="left" vertical="center"/>
    </xf>
    <xf numFmtId="0" fontId="0" fillId="0" borderId="0" xfId="33" applyFont="1" applyFill="1" applyBorder="1">
      <alignment vertical="center"/>
      <protection/>
    </xf>
    <xf numFmtId="0" fontId="2" fillId="0" borderId="16" xfId="33" applyFont="1" applyFill="1" applyBorder="1" applyAlignment="1">
      <alignment horizontal="center" vertical="center"/>
      <protection/>
    </xf>
    <xf numFmtId="0" fontId="10" fillId="0" borderId="10" xfId="33" applyFont="1" applyFill="1" applyBorder="1" applyAlignment="1">
      <alignment horizontal="center" vertical="center" wrapText="1"/>
      <protection/>
    </xf>
    <xf numFmtId="0" fontId="10" fillId="0" borderId="10" xfId="33" applyFont="1" applyFill="1" applyBorder="1" applyAlignment="1">
      <alignment horizontal="center" vertical="center"/>
      <protection/>
    </xf>
    <xf numFmtId="49" fontId="2" fillId="0" borderId="10" xfId="33" applyNumberFormat="1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182" fontId="2" fillId="0" borderId="10" xfId="33" applyNumberFormat="1" applyFont="1" applyFill="1" applyBorder="1" applyAlignment="1">
      <alignment horizontal="center" vertical="center"/>
      <protection/>
    </xf>
    <xf numFmtId="179" fontId="2" fillId="0" borderId="10" xfId="33" applyNumberFormat="1" applyFont="1" applyFill="1" applyBorder="1" applyAlignment="1">
      <alignment horizontal="right" vertical="center"/>
      <protection/>
    </xf>
    <xf numFmtId="178" fontId="2" fillId="0" borderId="17" xfId="33" applyNumberFormat="1" applyFont="1" applyFill="1" applyBorder="1" applyAlignment="1">
      <alignment horizontal="right" vertical="center"/>
      <protection/>
    </xf>
    <xf numFmtId="0" fontId="2" fillId="0" borderId="18" xfId="33" applyFont="1" applyFill="1" applyBorder="1" applyAlignment="1">
      <alignment horizontal="center" vertical="center"/>
      <protection/>
    </xf>
    <xf numFmtId="179" fontId="2" fillId="0" borderId="10" xfId="35" applyNumberFormat="1" applyFont="1" applyFill="1" applyBorder="1" applyAlignment="1">
      <alignment horizontal="right" vertical="center"/>
    </xf>
    <xf numFmtId="178" fontId="2" fillId="0" borderId="19" xfId="35" applyNumberFormat="1" applyFont="1" applyFill="1" applyBorder="1" applyAlignment="1">
      <alignment horizontal="right" vertical="center"/>
    </xf>
    <xf numFmtId="178" fontId="2" fillId="0" borderId="20" xfId="35" applyNumberFormat="1" applyFont="1" applyFill="1" applyBorder="1" applyAlignment="1">
      <alignment horizontal="right" vertical="center"/>
    </xf>
    <xf numFmtId="178" fontId="9" fillId="0" borderId="0" xfId="35" applyNumberFormat="1" applyFont="1" applyFill="1" applyAlignment="1">
      <alignment horizontal="left" vertical="center"/>
    </xf>
    <xf numFmtId="178" fontId="6" fillId="0" borderId="0" xfId="35" applyNumberFormat="1" applyFont="1" applyFill="1" applyAlignment="1">
      <alignment horizontal="left" vertical="center"/>
    </xf>
    <xf numFmtId="0" fontId="2" fillId="0" borderId="11" xfId="33" applyFont="1" applyFill="1" applyBorder="1" applyAlignment="1">
      <alignment horizontal="center" vertical="center"/>
      <protection/>
    </xf>
    <xf numFmtId="179" fontId="2" fillId="0" borderId="11" xfId="35" applyNumberFormat="1" applyFont="1" applyFill="1" applyBorder="1" applyAlignment="1">
      <alignment horizontal="right" vertical="center"/>
    </xf>
    <xf numFmtId="178" fontId="2" fillId="0" borderId="13" xfId="35" applyNumberFormat="1" applyFont="1" applyFill="1" applyBorder="1" applyAlignment="1">
      <alignment horizontal="right" vertical="center"/>
    </xf>
    <xf numFmtId="178" fontId="2" fillId="0" borderId="11" xfId="35" applyNumberFormat="1" applyFont="1" applyFill="1" applyBorder="1" applyAlignment="1">
      <alignment horizontal="center" vertical="center"/>
    </xf>
    <xf numFmtId="0" fontId="0" fillId="0" borderId="0" xfId="33" applyFont="1" applyFill="1" applyAlignment="1">
      <alignment vertical="center"/>
      <protection/>
    </xf>
    <xf numFmtId="0" fontId="0" fillId="0" borderId="0" xfId="33" applyFont="1" applyFill="1" applyAlignment="1">
      <alignment horizontal="right" vertical="center"/>
      <protection/>
    </xf>
    <xf numFmtId="0" fontId="2" fillId="0" borderId="21" xfId="33" applyFont="1" applyFill="1" applyBorder="1" applyAlignment="1" applyProtection="1">
      <alignment horizontal="center" vertical="center"/>
      <protection/>
    </xf>
    <xf numFmtId="43" fontId="2" fillId="0" borderId="21" xfId="35" applyFont="1" applyFill="1" applyBorder="1" applyAlignment="1" applyProtection="1">
      <alignment horizontal="center" vertical="center"/>
      <protection/>
    </xf>
    <xf numFmtId="185" fontId="2" fillId="0" borderId="22" xfId="35" applyNumberFormat="1" applyFont="1" applyFill="1" applyBorder="1" applyAlignment="1" applyProtection="1">
      <alignment horizontal="center" vertical="center"/>
      <protection/>
    </xf>
    <xf numFmtId="0" fontId="2" fillId="0" borderId="23" xfId="33" applyFont="1" applyFill="1" applyBorder="1" applyAlignment="1" applyProtection="1">
      <alignment horizontal="center" vertical="center"/>
      <protection/>
    </xf>
    <xf numFmtId="185" fontId="2" fillId="0" borderId="24" xfId="35" applyNumberFormat="1" applyFont="1" applyFill="1" applyBorder="1" applyAlignment="1" applyProtection="1">
      <alignment horizontal="center" vertical="center"/>
      <protection/>
    </xf>
    <xf numFmtId="0" fontId="2" fillId="0" borderId="25" xfId="33" applyFont="1" applyFill="1" applyBorder="1" applyAlignment="1" applyProtection="1">
      <alignment horizontal="center" vertical="center"/>
      <protection/>
    </xf>
    <xf numFmtId="0" fontId="0" fillId="0" borderId="0" xfId="33" applyFont="1" applyFill="1" applyProtection="1">
      <alignment vertical="center"/>
      <protection/>
    </xf>
    <xf numFmtId="0" fontId="2" fillId="0" borderId="11" xfId="33" applyFont="1" applyFill="1" applyBorder="1" applyAlignment="1" applyProtection="1">
      <alignment horizontal="center" vertical="center"/>
      <protection/>
    </xf>
    <xf numFmtId="0" fontId="2" fillId="0" borderId="12" xfId="33" applyFont="1" applyFill="1" applyBorder="1" applyAlignment="1" applyProtection="1">
      <alignment horizontal="center" vertical="center"/>
      <protection/>
    </xf>
    <xf numFmtId="10" fontId="2" fillId="0" borderId="11" xfId="42" applyNumberFormat="1" applyFont="1" applyFill="1" applyBorder="1" applyAlignment="1" applyProtection="1">
      <alignment horizontal="center" vertical="center"/>
      <protection/>
    </xf>
    <xf numFmtId="10" fontId="2" fillId="0" borderId="13" xfId="42" applyNumberFormat="1" applyFont="1" applyFill="1" applyBorder="1" applyAlignment="1" applyProtection="1">
      <alignment vertical="center"/>
      <protection/>
    </xf>
    <xf numFmtId="10" fontId="2" fillId="0" borderId="26" xfId="42" applyNumberFormat="1" applyFont="1" applyFill="1" applyBorder="1" applyAlignment="1" applyProtection="1">
      <alignment horizontal="center" vertical="center"/>
      <protection/>
    </xf>
    <xf numFmtId="10" fontId="2" fillId="0" borderId="14" xfId="42" applyNumberFormat="1" applyFont="1" applyFill="1" applyBorder="1" applyAlignment="1" applyProtection="1">
      <alignment vertical="center"/>
      <protection/>
    </xf>
    <xf numFmtId="10" fontId="2" fillId="0" borderId="27" xfId="42" applyNumberFormat="1" applyFont="1" applyFill="1" applyBorder="1" applyAlignment="1">
      <alignment vertical="center"/>
    </xf>
    <xf numFmtId="178" fontId="18" fillId="0" borderId="20" xfId="35" applyNumberFormat="1" applyFont="1" applyFill="1" applyBorder="1" applyAlignment="1">
      <alignment horizontal="center" vertical="center"/>
    </xf>
    <xf numFmtId="0" fontId="0" fillId="0" borderId="0" xfId="33" applyFont="1" applyFill="1">
      <alignment vertical="center"/>
      <protection/>
    </xf>
    <xf numFmtId="0" fontId="15" fillId="0" borderId="10" xfId="33" applyFont="1" applyFill="1" applyBorder="1" applyAlignment="1">
      <alignment horizontal="center" vertical="center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0" fontId="22" fillId="0" borderId="10" xfId="33" applyFont="1" applyFill="1" applyBorder="1" applyAlignment="1">
      <alignment horizontal="center" vertical="center" wrapText="1"/>
      <protection/>
    </xf>
    <xf numFmtId="178" fontId="2" fillId="0" borderId="20" xfId="35" applyNumberFormat="1" applyFont="1" applyFill="1" applyBorder="1" applyAlignment="1">
      <alignment horizontal="left" vertical="center"/>
    </xf>
    <xf numFmtId="178" fontId="0" fillId="0" borderId="0" xfId="33" applyNumberFormat="1" applyFont="1" applyFill="1" applyBorder="1">
      <alignment vertical="center"/>
      <protection/>
    </xf>
    <xf numFmtId="179" fontId="0" fillId="0" borderId="0" xfId="33" applyNumberFormat="1" applyFont="1" applyFill="1">
      <alignment vertical="center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49" fontId="2" fillId="0" borderId="18" xfId="33" applyNumberFormat="1" applyFont="1" applyFill="1" applyBorder="1" applyAlignment="1">
      <alignment horizontal="center" vertical="center"/>
      <protection/>
    </xf>
    <xf numFmtId="0" fontId="10" fillId="34" borderId="10" xfId="33" applyFont="1" applyFill="1" applyBorder="1" applyAlignment="1">
      <alignment horizontal="center" vertical="center" wrapText="1"/>
      <protection/>
    </xf>
    <xf numFmtId="0" fontId="10" fillId="34" borderId="10" xfId="33" applyFont="1" applyFill="1" applyBorder="1" applyAlignment="1">
      <alignment horizontal="center" vertical="center"/>
      <protection/>
    </xf>
    <xf numFmtId="0" fontId="5" fillId="34" borderId="10" xfId="33" applyFont="1" applyFill="1" applyBorder="1" applyAlignment="1">
      <alignment horizontal="center" vertical="center" wrapText="1"/>
      <protection/>
    </xf>
    <xf numFmtId="179" fontId="0" fillId="0" borderId="0" xfId="33" applyNumberFormat="1" applyFont="1" applyFill="1" applyBorder="1">
      <alignment vertical="center"/>
      <protection/>
    </xf>
    <xf numFmtId="178" fontId="24" fillId="0" borderId="20" xfId="35" applyNumberFormat="1" applyFont="1" applyFill="1" applyBorder="1" applyAlignment="1">
      <alignment horizontal="left" vertical="center" wrapText="1"/>
    </xf>
    <xf numFmtId="178" fontId="11" fillId="0" borderId="0" xfId="35" applyNumberFormat="1" applyFont="1" applyFill="1" applyAlignment="1">
      <alignment horizontal="left" vertical="center" wrapText="1"/>
    </xf>
    <xf numFmtId="178" fontId="0" fillId="0" borderId="0" xfId="33" applyNumberFormat="1" applyFont="1" applyFill="1" applyAlignment="1">
      <alignment horizontal="right" vertical="center"/>
      <protection/>
    </xf>
    <xf numFmtId="0" fontId="25" fillId="0" borderId="10" xfId="33" applyFont="1" applyFill="1" applyBorder="1" applyAlignment="1">
      <alignment horizontal="center" vertical="center" wrapText="1"/>
      <protection/>
    </xf>
    <xf numFmtId="0" fontId="2" fillId="0" borderId="28" xfId="0" applyFont="1" applyFill="1" applyBorder="1" applyAlignment="1">
      <alignment horizontal="center" vertical="center"/>
    </xf>
    <xf numFmtId="43" fontId="2" fillId="0" borderId="28" xfId="34" applyFont="1" applyFill="1" applyBorder="1" applyAlignment="1">
      <alignment horizontal="center" vertical="center"/>
    </xf>
    <xf numFmtId="185" fontId="2" fillId="0" borderId="29" xfId="34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8" fontId="27" fillId="0" borderId="20" xfId="35" applyNumberFormat="1" applyFont="1" applyFill="1" applyBorder="1" applyAlignment="1">
      <alignment horizontal="left" vertical="center" wrapText="1"/>
    </xf>
    <xf numFmtId="177" fontId="2" fillId="0" borderId="28" xfId="0" applyNumberFormat="1" applyFont="1" applyFill="1" applyBorder="1" applyAlignment="1">
      <alignment horizontal="center" vertical="center"/>
    </xf>
    <xf numFmtId="178" fontId="18" fillId="0" borderId="20" xfId="35" applyNumberFormat="1" applyFont="1" applyFill="1" applyBorder="1" applyAlignment="1">
      <alignment horizontal="left" vertical="center"/>
    </xf>
    <xf numFmtId="0" fontId="14" fillId="0" borderId="10" xfId="33" applyFont="1" applyFill="1" applyBorder="1" applyAlignment="1">
      <alignment horizontal="center" vertical="center" wrapText="1"/>
      <protection/>
    </xf>
    <xf numFmtId="0" fontId="82" fillId="0" borderId="10" xfId="0" applyFont="1" applyFill="1" applyBorder="1" applyAlignment="1">
      <alignment horizontal="center" vertical="center"/>
    </xf>
    <xf numFmtId="185" fontId="82" fillId="0" borderId="31" xfId="34" applyNumberFormat="1" applyFont="1" applyFill="1" applyBorder="1" applyAlignment="1">
      <alignment horizontal="center" vertical="center"/>
    </xf>
    <xf numFmtId="176" fontId="82" fillId="0" borderId="10" xfId="0" applyNumberFormat="1" applyFont="1" applyFill="1" applyBorder="1" applyAlignment="1">
      <alignment horizontal="right" vertical="center"/>
    </xf>
    <xf numFmtId="177" fontId="82" fillId="0" borderId="1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3" fontId="2" fillId="0" borderId="10" xfId="34" applyFont="1" applyFill="1" applyBorder="1" applyAlignment="1">
      <alignment horizontal="center" vertical="center"/>
    </xf>
    <xf numFmtId="185" fontId="2" fillId="0" borderId="31" xfId="34" applyNumberFormat="1" applyFont="1" applyFill="1" applyBorder="1" applyAlignment="1">
      <alignment horizontal="center" vertical="center"/>
    </xf>
    <xf numFmtId="182" fontId="0" fillId="0" borderId="0" xfId="33" applyNumberFormat="1" applyFont="1" applyFill="1">
      <alignment vertical="center"/>
      <protection/>
    </xf>
    <xf numFmtId="49" fontId="82" fillId="0" borderId="28" xfId="0" applyNumberFormat="1" applyFont="1" applyFill="1" applyBorder="1" applyAlignment="1">
      <alignment horizontal="center" vertical="center"/>
    </xf>
    <xf numFmtId="43" fontId="82" fillId="0" borderId="28" xfId="34" applyFont="1" applyFill="1" applyBorder="1" applyAlignment="1">
      <alignment horizontal="center" vertical="center"/>
    </xf>
    <xf numFmtId="185" fontId="82" fillId="0" borderId="29" xfId="34" applyNumberFormat="1" applyFont="1" applyFill="1" applyBorder="1" applyAlignment="1">
      <alignment horizontal="center" vertical="center"/>
    </xf>
    <xf numFmtId="0" fontId="82" fillId="0" borderId="28" xfId="0" applyFont="1" applyFill="1" applyBorder="1" applyAlignment="1">
      <alignment horizontal="center" vertical="center"/>
    </xf>
    <xf numFmtId="178" fontId="82" fillId="0" borderId="28" xfId="0" applyNumberFormat="1" applyFont="1" applyFill="1" applyBorder="1" applyAlignment="1">
      <alignment horizontal="center" vertical="center"/>
    </xf>
    <xf numFmtId="0" fontId="2" fillId="34" borderId="16" xfId="33" applyFont="1" applyFill="1" applyBorder="1" applyAlignment="1">
      <alignment horizontal="center" vertical="center"/>
      <protection/>
    </xf>
    <xf numFmtId="49" fontId="2" fillId="34" borderId="10" xfId="33" applyNumberFormat="1" applyFont="1" applyFill="1" applyBorder="1" applyAlignment="1">
      <alignment horizontal="center" vertical="center"/>
      <protection/>
    </xf>
    <xf numFmtId="0" fontId="2" fillId="34" borderId="10" xfId="33" applyFont="1" applyFill="1" applyBorder="1" applyAlignment="1">
      <alignment horizontal="center" vertical="center"/>
      <protection/>
    </xf>
    <xf numFmtId="182" fontId="2" fillId="34" borderId="10" xfId="33" applyNumberFormat="1" applyFont="1" applyFill="1" applyBorder="1" applyAlignment="1">
      <alignment horizontal="center" vertical="center"/>
      <protection/>
    </xf>
    <xf numFmtId="179" fontId="2" fillId="34" borderId="10" xfId="33" applyNumberFormat="1" applyFont="1" applyFill="1" applyBorder="1" applyAlignment="1">
      <alignment horizontal="right" vertical="center"/>
      <protection/>
    </xf>
    <xf numFmtId="178" fontId="2" fillId="34" borderId="17" xfId="33" applyNumberFormat="1" applyFont="1" applyFill="1" applyBorder="1" applyAlignment="1">
      <alignment horizontal="right" vertical="center"/>
      <protection/>
    </xf>
    <xf numFmtId="0" fontId="2" fillId="34" borderId="18" xfId="33" applyFont="1" applyFill="1" applyBorder="1" applyAlignment="1">
      <alignment horizontal="center" vertical="center"/>
      <protection/>
    </xf>
    <xf numFmtId="179" fontId="2" fillId="34" borderId="10" xfId="35" applyNumberFormat="1" applyFont="1" applyFill="1" applyBorder="1" applyAlignment="1">
      <alignment horizontal="right" vertical="center"/>
    </xf>
    <xf numFmtId="178" fontId="2" fillId="34" borderId="19" xfId="35" applyNumberFormat="1" applyFont="1" applyFill="1" applyBorder="1" applyAlignment="1">
      <alignment horizontal="right" vertical="center"/>
    </xf>
    <xf numFmtId="179" fontId="6" fillId="34" borderId="0" xfId="35" applyNumberFormat="1" applyFont="1" applyFill="1" applyAlignment="1">
      <alignment horizontal="left" vertical="center"/>
    </xf>
    <xf numFmtId="178" fontId="9" fillId="34" borderId="0" xfId="35" applyNumberFormat="1" applyFont="1" applyFill="1" applyAlignment="1">
      <alignment horizontal="left" vertical="center"/>
    </xf>
    <xf numFmtId="0" fontId="0" fillId="34" borderId="0" xfId="33" applyFont="1" applyFill="1">
      <alignment vertical="center"/>
      <protection/>
    </xf>
    <xf numFmtId="178" fontId="15" fillId="34" borderId="20" xfId="35" applyNumberFormat="1" applyFont="1" applyFill="1" applyBorder="1" applyAlignment="1">
      <alignment horizontal="center" vertical="center" wrapText="1"/>
    </xf>
    <xf numFmtId="0" fontId="82" fillId="0" borderId="32" xfId="0" applyFont="1" applyFill="1" applyBorder="1" applyAlignment="1">
      <alignment horizontal="center" vertical="center"/>
    </xf>
    <xf numFmtId="177" fontId="82" fillId="0" borderId="33" xfId="0" applyNumberFormat="1" applyFont="1" applyFill="1" applyBorder="1" applyAlignment="1">
      <alignment horizontal="right" vertical="center"/>
    </xf>
    <xf numFmtId="0" fontId="82" fillId="33" borderId="32" xfId="0" applyFont="1" applyFill="1" applyBorder="1" applyAlignment="1">
      <alignment horizontal="center" vertical="center"/>
    </xf>
    <xf numFmtId="43" fontId="82" fillId="0" borderId="32" xfId="34" applyFont="1" applyFill="1" applyBorder="1" applyAlignment="1">
      <alignment horizontal="center" vertical="center"/>
    </xf>
    <xf numFmtId="178" fontId="15" fillId="0" borderId="20" xfId="35" applyNumberFormat="1" applyFont="1" applyFill="1" applyBorder="1" applyAlignment="1">
      <alignment horizontal="left" vertical="center" wrapText="1"/>
    </xf>
    <xf numFmtId="178" fontId="2" fillId="34" borderId="20" xfId="35" applyNumberFormat="1" applyFont="1" applyFill="1" applyBorder="1" applyAlignment="1">
      <alignment horizontal="left" vertical="center"/>
    </xf>
    <xf numFmtId="0" fontId="83" fillId="33" borderId="0" xfId="0" applyFont="1" applyFill="1" applyBorder="1" applyAlignment="1">
      <alignment vertical="center"/>
    </xf>
    <xf numFmtId="177" fontId="2" fillId="0" borderId="21" xfId="33" applyNumberFormat="1" applyFont="1" applyFill="1" applyBorder="1" applyAlignment="1" applyProtection="1">
      <alignment horizontal="center" vertical="center"/>
      <protection/>
    </xf>
    <xf numFmtId="49" fontId="82" fillId="34" borderId="10" xfId="33" applyNumberFormat="1" applyFont="1" applyFill="1" applyBorder="1" applyAlignment="1">
      <alignment horizontal="center" vertical="center"/>
      <protection/>
    </xf>
    <xf numFmtId="0" fontId="82" fillId="34" borderId="10" xfId="33" applyFont="1" applyFill="1" applyBorder="1" applyAlignment="1">
      <alignment horizontal="center" vertical="center"/>
      <protection/>
    </xf>
    <xf numFmtId="182" fontId="82" fillId="34" borderId="10" xfId="33" applyNumberFormat="1" applyFont="1" applyFill="1" applyBorder="1" applyAlignment="1">
      <alignment horizontal="center" vertical="center"/>
      <protection/>
    </xf>
    <xf numFmtId="179" fontId="82" fillId="34" borderId="10" xfId="33" applyNumberFormat="1" applyFont="1" applyFill="1" applyBorder="1" applyAlignment="1">
      <alignment horizontal="right" vertical="center"/>
      <protection/>
    </xf>
    <xf numFmtId="186" fontId="82" fillId="34" borderId="18" xfId="33" applyNumberFormat="1" applyFont="1" applyFill="1" applyBorder="1" applyAlignment="1">
      <alignment horizontal="center" vertical="center"/>
      <protection/>
    </xf>
    <xf numFmtId="179" fontId="82" fillId="34" borderId="10" xfId="35" applyNumberFormat="1" applyFont="1" applyFill="1" applyBorder="1" applyAlignment="1">
      <alignment horizontal="right" vertical="center"/>
    </xf>
    <xf numFmtId="178" fontId="82" fillId="34" borderId="19" xfId="35" applyNumberFormat="1" applyFont="1" applyFill="1" applyBorder="1" applyAlignment="1">
      <alignment horizontal="right" vertical="center"/>
    </xf>
    <xf numFmtId="178" fontId="82" fillId="34" borderId="17" xfId="33" applyNumberFormat="1" applyFont="1" applyFill="1" applyBorder="1" applyAlignment="1">
      <alignment horizontal="right" vertical="center"/>
      <protection/>
    </xf>
    <xf numFmtId="182" fontId="6" fillId="0" borderId="0" xfId="35" applyNumberFormat="1" applyFont="1" applyFill="1" applyAlignment="1">
      <alignment horizontal="left" vertical="center"/>
    </xf>
    <xf numFmtId="0" fontId="0" fillId="0" borderId="0" xfId="33" applyFont="1" applyFill="1" applyAlignment="1">
      <alignment horizontal="center" vertical="center"/>
      <protection/>
    </xf>
    <xf numFmtId="0" fontId="82" fillId="33" borderId="10" xfId="0" applyFont="1" applyFill="1" applyBorder="1" applyAlignment="1">
      <alignment horizontal="center" vertical="center"/>
    </xf>
    <xf numFmtId="0" fontId="82" fillId="33" borderId="18" xfId="0" applyFont="1" applyFill="1" applyBorder="1" applyAlignment="1">
      <alignment horizontal="center" vertical="center"/>
    </xf>
    <xf numFmtId="0" fontId="5" fillId="0" borderId="28" xfId="33" applyFont="1" applyFill="1" applyBorder="1" applyAlignment="1">
      <alignment horizontal="center" vertical="center" wrapText="1"/>
      <protection/>
    </xf>
    <xf numFmtId="49" fontId="0" fillId="0" borderId="0" xfId="33" applyNumberFormat="1" applyFont="1" applyFill="1" applyAlignment="1">
      <alignment horizontal="center" vertical="center"/>
      <protection/>
    </xf>
    <xf numFmtId="177" fontId="0" fillId="0" borderId="0" xfId="33" applyNumberFormat="1" applyFont="1" applyFill="1" applyAlignment="1">
      <alignment horizontal="center" vertical="center"/>
      <protection/>
    </xf>
    <xf numFmtId="0" fontId="0" fillId="0" borderId="0" xfId="33" applyFont="1" applyFill="1" applyBorder="1" applyAlignment="1">
      <alignment horizontal="center" vertical="center"/>
      <protection/>
    </xf>
    <xf numFmtId="178" fontId="0" fillId="0" borderId="0" xfId="33" applyNumberFormat="1" applyFont="1" applyFill="1" applyBorder="1" applyAlignment="1">
      <alignment horizontal="center" vertical="center"/>
      <protection/>
    </xf>
    <xf numFmtId="179" fontId="0" fillId="0" borderId="0" xfId="33" applyNumberFormat="1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 shrinkToFit="1"/>
      <protection/>
    </xf>
    <xf numFmtId="0" fontId="10" fillId="0" borderId="10" xfId="33" applyFont="1" applyFill="1" applyBorder="1" applyAlignment="1">
      <alignment horizontal="center" vertical="center" shrinkToFit="1"/>
      <protection/>
    </xf>
    <xf numFmtId="178" fontId="2" fillId="0" borderId="17" xfId="33" applyNumberFormat="1" applyFont="1" applyFill="1" applyBorder="1" applyAlignment="1">
      <alignment horizontal="right" vertical="center" shrinkToFit="1"/>
      <protection/>
    </xf>
    <xf numFmtId="0" fontId="2" fillId="0" borderId="34" xfId="33" applyFont="1" applyFill="1" applyBorder="1" applyAlignment="1">
      <alignment horizontal="center" vertical="center"/>
      <protection/>
    </xf>
    <xf numFmtId="0" fontId="10" fillId="0" borderId="28" xfId="33" applyFont="1" applyFill="1" applyBorder="1" applyAlignment="1">
      <alignment horizontal="center" vertical="center" wrapText="1"/>
      <protection/>
    </xf>
    <xf numFmtId="0" fontId="10" fillId="0" borderId="28" xfId="33" applyFont="1" applyFill="1" applyBorder="1" applyAlignment="1">
      <alignment horizontal="center" vertical="center"/>
      <protection/>
    </xf>
    <xf numFmtId="49" fontId="2" fillId="0" borderId="28" xfId="33" applyNumberFormat="1" applyFont="1" applyFill="1" applyBorder="1" applyAlignment="1">
      <alignment horizontal="center" vertical="center"/>
      <protection/>
    </xf>
    <xf numFmtId="0" fontId="2" fillId="0" borderId="28" xfId="33" applyFont="1" applyFill="1" applyBorder="1" applyAlignment="1">
      <alignment horizontal="center" vertical="center"/>
      <protection/>
    </xf>
    <xf numFmtId="182" fontId="2" fillId="0" borderId="28" xfId="33" applyNumberFormat="1" applyFont="1" applyFill="1" applyBorder="1" applyAlignment="1">
      <alignment horizontal="center" vertical="center"/>
      <protection/>
    </xf>
    <xf numFmtId="179" fontId="2" fillId="0" borderId="28" xfId="33" applyNumberFormat="1" applyFont="1" applyFill="1" applyBorder="1" applyAlignment="1">
      <alignment horizontal="right" vertical="center"/>
      <protection/>
    </xf>
    <xf numFmtId="178" fontId="2" fillId="0" borderId="35" xfId="33" applyNumberFormat="1" applyFont="1" applyFill="1" applyBorder="1" applyAlignment="1">
      <alignment horizontal="right" vertical="center"/>
      <protection/>
    </xf>
    <xf numFmtId="0" fontId="2" fillId="0" borderId="36" xfId="33" applyFont="1" applyFill="1" applyBorder="1" applyAlignment="1">
      <alignment horizontal="center" vertical="center"/>
      <protection/>
    </xf>
    <xf numFmtId="179" fontId="2" fillId="0" borderId="28" xfId="35" applyNumberFormat="1" applyFont="1" applyFill="1" applyBorder="1" applyAlignment="1">
      <alignment horizontal="right" vertical="center"/>
    </xf>
    <xf numFmtId="178" fontId="2" fillId="0" borderId="30" xfId="35" applyNumberFormat="1" applyFont="1" applyFill="1" applyBorder="1" applyAlignment="1">
      <alignment horizontal="right" vertical="center"/>
    </xf>
    <xf numFmtId="178" fontId="2" fillId="0" borderId="37" xfId="35" applyNumberFormat="1" applyFont="1" applyFill="1" applyBorder="1" applyAlignment="1">
      <alignment horizontal="right" vertical="center"/>
    </xf>
    <xf numFmtId="0" fontId="0" fillId="0" borderId="0" xfId="33" applyNumberFormat="1" applyFont="1" applyFill="1" applyAlignment="1">
      <alignment horizontal="center" vertical="center"/>
      <protection/>
    </xf>
    <xf numFmtId="176" fontId="0" fillId="0" borderId="0" xfId="33" applyNumberFormat="1" applyFont="1" applyFill="1" applyAlignment="1">
      <alignment horizontal="center" vertical="center"/>
      <protection/>
    </xf>
    <xf numFmtId="49" fontId="2" fillId="0" borderId="21" xfId="33" applyNumberFormat="1" applyFont="1" applyFill="1" applyBorder="1" applyAlignment="1" applyProtection="1">
      <alignment horizontal="center" vertical="center"/>
      <protection/>
    </xf>
    <xf numFmtId="176" fontId="2" fillId="0" borderId="21" xfId="33" applyNumberFormat="1" applyFont="1" applyFill="1" applyBorder="1" applyAlignment="1" applyProtection="1">
      <alignment horizontal="center" vertical="center"/>
      <protection/>
    </xf>
    <xf numFmtId="177" fontId="2" fillId="0" borderId="22" xfId="33" applyNumberFormat="1" applyFont="1" applyFill="1" applyBorder="1" applyAlignment="1" applyProtection="1">
      <alignment horizontal="center" vertical="center"/>
      <protection/>
    </xf>
    <xf numFmtId="0" fontId="2" fillId="0" borderId="23" xfId="33" applyNumberFormat="1" applyFont="1" applyFill="1" applyBorder="1" applyAlignment="1" applyProtection="1">
      <alignment horizontal="center" vertical="center"/>
      <protection/>
    </xf>
    <xf numFmtId="0" fontId="2" fillId="0" borderId="21" xfId="33" applyNumberFormat="1" applyFont="1" applyFill="1" applyBorder="1" applyAlignment="1" applyProtection="1">
      <alignment horizontal="center" vertical="center"/>
      <protection/>
    </xf>
    <xf numFmtId="179" fontId="2" fillId="0" borderId="21" xfId="35" applyNumberFormat="1" applyFont="1" applyFill="1" applyBorder="1" applyAlignment="1">
      <alignment horizontal="right" vertical="center"/>
    </xf>
    <xf numFmtId="0" fontId="2" fillId="0" borderId="25" xfId="33" applyNumberFormat="1" applyFont="1" applyFill="1" applyBorder="1" applyAlignment="1" applyProtection="1">
      <alignment horizontal="center" vertical="center"/>
      <protection/>
    </xf>
    <xf numFmtId="0" fontId="28" fillId="0" borderId="0" xfId="33" applyFont="1" applyFill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21" xfId="33" applyFont="1" applyFill="1" applyBorder="1" applyAlignment="1">
      <alignment horizontal="center" vertical="center"/>
      <protection/>
    </xf>
    <xf numFmtId="178" fontId="2" fillId="0" borderId="21" xfId="35" applyNumberFormat="1" applyFont="1" applyFill="1" applyBorder="1" applyAlignment="1">
      <alignment horizontal="right" vertical="center"/>
    </xf>
    <xf numFmtId="178" fontId="2" fillId="0" borderId="21" xfId="35" applyNumberFormat="1" applyFont="1" applyFill="1" applyBorder="1" applyAlignment="1">
      <alignment horizontal="center" vertical="center"/>
    </xf>
    <xf numFmtId="0" fontId="2" fillId="0" borderId="24" xfId="33" applyFont="1" applyFill="1" applyBorder="1" applyAlignment="1" applyProtection="1">
      <alignment horizontal="center" vertical="center"/>
      <protection/>
    </xf>
    <xf numFmtId="10" fontId="2" fillId="0" borderId="11" xfId="42" applyNumberFormat="1" applyFont="1" applyFill="1" applyBorder="1" applyAlignment="1" applyProtection="1">
      <alignment vertical="center"/>
      <protection/>
    </xf>
    <xf numFmtId="0" fontId="84" fillId="33" borderId="28" xfId="0" applyFont="1" applyFill="1" applyBorder="1" applyAlignment="1">
      <alignment horizontal="center" vertical="center"/>
    </xf>
    <xf numFmtId="0" fontId="84" fillId="0" borderId="28" xfId="0" applyFont="1" applyFill="1" applyBorder="1" applyAlignment="1">
      <alignment horizontal="center" vertical="center"/>
    </xf>
    <xf numFmtId="0" fontId="20" fillId="33" borderId="38" xfId="0" applyFont="1" applyFill="1" applyBorder="1" applyAlignment="1" applyProtection="1">
      <alignment horizontal="center" vertical="center" wrapText="1"/>
      <protection locked="0"/>
    </xf>
    <xf numFmtId="177" fontId="2" fillId="0" borderId="39" xfId="0" applyNumberFormat="1" applyFont="1" applyBorder="1" applyAlignment="1">
      <alignment horizontal="center" vertical="center"/>
    </xf>
    <xf numFmtId="176" fontId="82" fillId="33" borderId="39" xfId="0" applyNumberFormat="1" applyFont="1" applyFill="1" applyBorder="1" applyAlignment="1">
      <alignment vertical="center"/>
    </xf>
    <xf numFmtId="177" fontId="82" fillId="33" borderId="29" xfId="0" applyNumberFormat="1" applyFont="1" applyFill="1" applyBorder="1" applyAlignment="1">
      <alignment vertical="center"/>
    </xf>
    <xf numFmtId="0" fontId="82" fillId="33" borderId="36" xfId="0" applyNumberFormat="1" applyFont="1" applyFill="1" applyBorder="1" applyAlignment="1">
      <alignment horizontal="center" vertical="center"/>
    </xf>
    <xf numFmtId="177" fontId="82" fillId="33" borderId="28" xfId="0" applyNumberFormat="1" applyFont="1" applyFill="1" applyBorder="1" applyAlignment="1">
      <alignment horizontal="center" vertical="center"/>
    </xf>
    <xf numFmtId="176" fontId="82" fillId="33" borderId="28" xfId="34" applyNumberFormat="1" applyFont="1" applyFill="1" applyBorder="1" applyAlignment="1">
      <alignment horizontal="right" vertical="center"/>
    </xf>
    <xf numFmtId="177" fontId="82" fillId="33" borderId="30" xfId="34" applyNumberFormat="1" applyFont="1" applyFill="1" applyBorder="1" applyAlignment="1">
      <alignment horizontal="right" vertical="center"/>
    </xf>
    <xf numFmtId="10" fontId="2" fillId="0" borderId="40" xfId="41" applyNumberFormat="1" applyFont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179" fontId="0" fillId="0" borderId="0" xfId="33" applyNumberFormat="1" applyFont="1" applyFill="1" applyAlignment="1">
      <alignment horizontal="center" vertical="center"/>
      <protection/>
    </xf>
    <xf numFmtId="178" fontId="0" fillId="0" borderId="0" xfId="33" applyNumberFormat="1" applyFont="1" applyFill="1" applyAlignment="1">
      <alignment horizontal="center" vertical="center"/>
      <protection/>
    </xf>
    <xf numFmtId="0" fontId="28" fillId="0" borderId="0" xfId="33" applyFont="1" applyFill="1" applyBorder="1" applyAlignment="1">
      <alignment horizontal="center" vertical="center"/>
      <protection/>
    </xf>
    <xf numFmtId="179" fontId="9" fillId="0" borderId="0" xfId="35" applyNumberFormat="1" applyFont="1" applyFill="1" applyAlignment="1">
      <alignment horizontal="center" vertical="center"/>
    </xf>
    <xf numFmtId="177" fontId="2" fillId="33" borderId="17" xfId="0" applyNumberFormat="1" applyFont="1" applyFill="1" applyBorder="1" applyAlignment="1">
      <alignment horizontal="right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14" fillId="0" borderId="41" xfId="0" applyFont="1" applyBorder="1" applyAlignment="1">
      <alignment horizontal="distributed" vertical="center"/>
    </xf>
    <xf numFmtId="0" fontId="14" fillId="33" borderId="0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85" fillId="33" borderId="3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shrinkToFit="1"/>
    </xf>
    <xf numFmtId="179" fontId="6" fillId="0" borderId="0" xfId="35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0" xfId="33" applyFont="1" applyFill="1" applyBorder="1" applyAlignment="1">
      <alignment horizontal="left" vertical="center" wrapText="1"/>
      <protection/>
    </xf>
    <xf numFmtId="179" fontId="2" fillId="0" borderId="21" xfId="33" applyNumberFormat="1" applyFont="1" applyFill="1" applyBorder="1" applyAlignment="1" applyProtection="1">
      <alignment horizontal="right" vertical="center"/>
      <protection/>
    </xf>
    <xf numFmtId="177" fontId="2" fillId="0" borderId="42" xfId="33" applyNumberFormat="1" applyFont="1" applyFill="1" applyBorder="1" applyAlignment="1" applyProtection="1">
      <alignment horizontal="right" vertical="center"/>
      <protection/>
    </xf>
    <xf numFmtId="179" fontId="6" fillId="0" borderId="0" xfId="35" applyNumberFormat="1" applyFont="1" applyFill="1" applyAlignment="1">
      <alignment horizontal="left" vertical="center" shrinkToFit="1"/>
    </xf>
    <xf numFmtId="179" fontId="6" fillId="0" borderId="0" xfId="35" applyNumberFormat="1" applyFont="1" applyFill="1" applyBorder="1" applyAlignment="1">
      <alignment horizontal="left" vertical="center" shrinkToFit="1"/>
    </xf>
    <xf numFmtId="179" fontId="11" fillId="0" borderId="0" xfId="35" applyNumberFormat="1" applyFont="1" applyFill="1" applyAlignment="1">
      <alignment horizontal="left" vertical="center" shrinkToFit="1"/>
    </xf>
    <xf numFmtId="178" fontId="11" fillId="0" borderId="0" xfId="35" applyNumberFormat="1" applyFont="1" applyFill="1" applyAlignment="1">
      <alignment horizontal="left" vertical="center" shrinkToFit="1"/>
    </xf>
    <xf numFmtId="178" fontId="6" fillId="0" borderId="0" xfId="35" applyNumberFormat="1" applyFont="1" applyFill="1" applyAlignment="1">
      <alignment horizontal="left" vertical="center" shrinkToFit="1"/>
    </xf>
    <xf numFmtId="0" fontId="0" fillId="0" borderId="0" xfId="33" applyFont="1" applyFill="1" applyBorder="1" applyAlignment="1">
      <alignment vertical="center" shrinkToFit="1"/>
      <protection/>
    </xf>
    <xf numFmtId="0" fontId="0" fillId="0" borderId="0" xfId="33" applyFont="1" applyFill="1" applyAlignment="1" applyProtection="1">
      <alignment vertical="center" shrinkToFit="1"/>
      <protection/>
    </xf>
    <xf numFmtId="0" fontId="18" fillId="35" borderId="15" xfId="33" applyFont="1" applyFill="1" applyBorder="1" applyAlignment="1">
      <alignment horizontal="center" vertical="center" textRotation="255"/>
      <protection/>
    </xf>
    <xf numFmtId="179" fontId="2" fillId="0" borderId="43" xfId="33" applyNumberFormat="1" applyFont="1" applyFill="1" applyBorder="1" applyAlignment="1">
      <alignment horizontal="right" vertical="center"/>
      <protection/>
    </xf>
    <xf numFmtId="178" fontId="2" fillId="0" borderId="44" xfId="33" applyNumberFormat="1" applyFont="1" applyFill="1" applyBorder="1" applyAlignment="1">
      <alignment horizontal="right" vertical="center"/>
      <protection/>
    </xf>
    <xf numFmtId="0" fontId="2" fillId="0" borderId="45" xfId="33" applyFont="1" applyFill="1" applyBorder="1" applyAlignment="1">
      <alignment horizontal="center" vertical="center"/>
      <protection/>
    </xf>
    <xf numFmtId="0" fontId="2" fillId="0" borderId="43" xfId="33" applyFont="1" applyFill="1" applyBorder="1" applyAlignment="1">
      <alignment horizontal="center" vertical="center"/>
      <protection/>
    </xf>
    <xf numFmtId="179" fontId="2" fillId="0" borderId="43" xfId="35" applyNumberFormat="1" applyFont="1" applyFill="1" applyBorder="1" applyAlignment="1">
      <alignment horizontal="right" vertical="center"/>
    </xf>
    <xf numFmtId="178" fontId="2" fillId="0" borderId="46" xfId="35" applyNumberFormat="1" applyFont="1" applyFill="1" applyBorder="1" applyAlignment="1">
      <alignment horizontal="right" vertical="center"/>
    </xf>
    <xf numFmtId="178" fontId="18" fillId="0" borderId="47" xfId="35" applyNumberFormat="1" applyFont="1" applyFill="1" applyBorder="1" applyAlignment="1">
      <alignment horizontal="center" vertical="center" wrapText="1"/>
    </xf>
    <xf numFmtId="0" fontId="2" fillId="0" borderId="48" xfId="33" applyFont="1" applyFill="1" applyBorder="1" applyAlignment="1" applyProtection="1">
      <alignment horizontal="center" vertical="center"/>
      <protection/>
    </xf>
    <xf numFmtId="43" fontId="2" fillId="0" borderId="48" xfId="35" applyFont="1" applyFill="1" applyBorder="1" applyAlignment="1" applyProtection="1">
      <alignment horizontal="center" vertical="center"/>
      <protection/>
    </xf>
    <xf numFmtId="185" fontId="2" fillId="0" borderId="49" xfId="35" applyNumberFormat="1" applyFont="1" applyFill="1" applyBorder="1" applyAlignment="1" applyProtection="1">
      <alignment horizontal="center" vertical="center"/>
      <protection/>
    </xf>
    <xf numFmtId="0" fontId="2" fillId="0" borderId="50" xfId="33" applyFont="1" applyFill="1" applyBorder="1" applyAlignment="1" applyProtection="1">
      <alignment horizontal="center" vertical="center"/>
      <protection/>
    </xf>
    <xf numFmtId="185" fontId="2" fillId="0" borderId="51" xfId="35" applyNumberFormat="1" applyFont="1" applyFill="1" applyBorder="1" applyAlignment="1" applyProtection="1">
      <alignment horizontal="center" vertical="center"/>
      <protection/>
    </xf>
    <xf numFmtId="0" fontId="2" fillId="0" borderId="52" xfId="33" applyFont="1" applyFill="1" applyBorder="1" applyAlignment="1" applyProtection="1">
      <alignment horizontal="center" vertical="center"/>
      <protection/>
    </xf>
    <xf numFmtId="0" fontId="10" fillId="0" borderId="21" xfId="33" applyFont="1" applyFill="1" applyBorder="1" applyAlignment="1">
      <alignment horizontal="center" vertical="center" wrapText="1"/>
      <protection/>
    </xf>
    <xf numFmtId="178" fontId="2" fillId="0" borderId="22" xfId="35" applyNumberFormat="1" applyFont="1" applyFill="1" applyBorder="1" applyAlignment="1">
      <alignment horizontal="right" vertical="center"/>
    </xf>
    <xf numFmtId="178" fontId="2" fillId="0" borderId="23" xfId="35" applyNumberFormat="1" applyFont="1" applyFill="1" applyBorder="1" applyAlignment="1">
      <alignment horizontal="center" vertical="center"/>
    </xf>
    <xf numFmtId="179" fontId="2" fillId="0" borderId="17" xfId="33" applyNumberFormat="1" applyFont="1" applyFill="1" applyBorder="1" applyAlignment="1">
      <alignment horizontal="right" vertical="center"/>
      <protection/>
    </xf>
    <xf numFmtId="10" fontId="2" fillId="0" borderId="12" xfId="42" applyNumberFormat="1" applyFont="1" applyFill="1" applyBorder="1" applyAlignment="1" applyProtection="1">
      <alignment horizontal="center" vertical="center"/>
      <protection/>
    </xf>
    <xf numFmtId="179" fontId="9" fillId="34" borderId="0" xfId="35" applyNumberFormat="1" applyFont="1" applyFill="1" applyAlignment="1">
      <alignment horizontal="left"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2" fillId="34" borderId="11" xfId="33" applyFont="1" applyFill="1" applyBorder="1" applyAlignment="1" applyProtection="1">
      <alignment horizontal="center" vertical="center"/>
      <protection/>
    </xf>
    <xf numFmtId="0" fontId="2" fillId="34" borderId="12" xfId="33" applyFont="1" applyFill="1" applyBorder="1" applyAlignment="1" applyProtection="1">
      <alignment horizontal="center" vertical="center"/>
      <protection/>
    </xf>
    <xf numFmtId="10" fontId="2" fillId="34" borderId="11" xfId="42" applyNumberFormat="1" applyFont="1" applyFill="1" applyBorder="1" applyAlignment="1" applyProtection="1">
      <alignment horizontal="center" vertical="center"/>
      <protection/>
    </xf>
    <xf numFmtId="10" fontId="2" fillId="34" borderId="13" xfId="42" applyNumberFormat="1" applyFont="1" applyFill="1" applyBorder="1" applyAlignment="1" applyProtection="1">
      <alignment vertical="center"/>
      <protection/>
    </xf>
    <xf numFmtId="10" fontId="2" fillId="34" borderId="26" xfId="42" applyNumberFormat="1" applyFont="1" applyFill="1" applyBorder="1" applyAlignment="1" applyProtection="1">
      <alignment horizontal="center" vertical="center"/>
      <protection/>
    </xf>
    <xf numFmtId="10" fontId="2" fillId="34" borderId="14" xfId="42" applyNumberFormat="1" applyFont="1" applyFill="1" applyBorder="1" applyAlignment="1" applyProtection="1">
      <alignment vertical="center"/>
      <protection/>
    </xf>
    <xf numFmtId="10" fontId="2" fillId="34" borderId="27" xfId="42" applyNumberFormat="1" applyFont="1" applyFill="1" applyBorder="1" applyAlignment="1">
      <alignment vertical="center"/>
    </xf>
    <xf numFmtId="178" fontId="18" fillId="34" borderId="20" xfId="35" applyNumberFormat="1" applyFont="1" applyFill="1" applyBorder="1" applyAlignment="1">
      <alignment horizontal="right" vertical="center"/>
    </xf>
    <xf numFmtId="43" fontId="6" fillId="0" borderId="0" xfId="34" applyFont="1" applyFill="1" applyAlignment="1">
      <alignment horizontal="left" vertical="center"/>
    </xf>
    <xf numFmtId="178" fontId="29" fillId="34" borderId="20" xfId="35" applyNumberFormat="1" applyFont="1" applyFill="1" applyBorder="1" applyAlignment="1">
      <alignment horizontal="right" vertical="center"/>
    </xf>
    <xf numFmtId="178" fontId="18" fillId="0" borderId="20" xfId="35" applyNumberFormat="1" applyFont="1" applyFill="1" applyBorder="1" applyAlignment="1">
      <alignment horizontal="right" vertical="center" shrinkToFit="1"/>
    </xf>
    <xf numFmtId="0" fontId="6" fillId="34" borderId="10" xfId="33" applyFont="1" applyFill="1" applyBorder="1" applyAlignment="1">
      <alignment horizontal="center" vertical="center"/>
      <protection/>
    </xf>
    <xf numFmtId="0" fontId="8" fillId="34" borderId="10" xfId="33" applyFont="1" applyFill="1" applyBorder="1">
      <alignment vertical="center"/>
      <protection/>
    </xf>
    <xf numFmtId="179" fontId="6" fillId="34" borderId="0" xfId="35" applyNumberFormat="1" applyFont="1" applyFill="1" applyBorder="1" applyAlignment="1">
      <alignment horizontal="left" vertical="center"/>
    </xf>
    <xf numFmtId="179" fontId="9" fillId="34" borderId="0" xfId="35" applyNumberFormat="1" applyFont="1" applyFill="1" applyBorder="1" applyAlignment="1">
      <alignment horizontal="left" vertical="center"/>
    </xf>
    <xf numFmtId="0" fontId="0" fillId="34" borderId="0" xfId="33" applyFont="1" applyFill="1" applyBorder="1">
      <alignment vertical="center"/>
      <protection/>
    </xf>
    <xf numFmtId="178" fontId="18" fillId="34" borderId="20" xfId="35" applyNumberFormat="1" applyFont="1" applyFill="1" applyBorder="1" applyAlignment="1">
      <alignment horizontal="center" vertical="center"/>
    </xf>
    <xf numFmtId="178" fontId="6" fillId="34" borderId="0" xfId="35" applyNumberFormat="1" applyFont="1" applyFill="1" applyAlignment="1">
      <alignment horizontal="left" vertical="center"/>
    </xf>
    <xf numFmtId="178" fontId="2" fillId="34" borderId="20" xfId="35" applyNumberFormat="1" applyFont="1" applyFill="1" applyBorder="1" applyAlignment="1">
      <alignment horizontal="right" vertical="center"/>
    </xf>
    <xf numFmtId="178" fontId="23" fillId="34" borderId="20" xfId="35" applyNumberFormat="1" applyFont="1" applyFill="1" applyBorder="1" applyAlignment="1">
      <alignment horizontal="left" vertical="center" wrapText="1"/>
    </xf>
    <xf numFmtId="180" fontId="0" fillId="34" borderId="0" xfId="33" applyNumberFormat="1" applyFont="1" applyFill="1">
      <alignment vertical="center"/>
      <protection/>
    </xf>
    <xf numFmtId="0" fontId="14" fillId="34" borderId="10" xfId="33" applyFont="1" applyFill="1" applyBorder="1" applyAlignment="1">
      <alignment horizontal="center" vertical="center" wrapText="1"/>
      <protection/>
    </xf>
    <xf numFmtId="178" fontId="15" fillId="34" borderId="20" xfId="35" applyNumberFormat="1" applyFont="1" applyFill="1" applyBorder="1" applyAlignment="1">
      <alignment horizontal="center" vertical="center"/>
    </xf>
    <xf numFmtId="178" fontId="15" fillId="34" borderId="20" xfId="35" applyNumberFormat="1" applyFont="1" applyFill="1" applyBorder="1" applyAlignment="1">
      <alignment horizontal="left" vertical="center" wrapText="1"/>
    </xf>
    <xf numFmtId="0" fontId="8" fillId="34" borderId="10" xfId="33" applyFont="1" applyFill="1" applyBorder="1" applyAlignment="1">
      <alignment horizontal="center" vertical="center" wrapText="1"/>
      <protection/>
    </xf>
    <xf numFmtId="0" fontId="15" fillId="34" borderId="10" xfId="33" applyFont="1" applyFill="1" applyBorder="1" applyAlignment="1">
      <alignment horizontal="center" vertical="center"/>
      <protection/>
    </xf>
    <xf numFmtId="0" fontId="0" fillId="34" borderId="0" xfId="33" applyFont="1" applyFill="1" applyAlignment="1">
      <alignment vertical="center"/>
      <protection/>
    </xf>
    <xf numFmtId="49" fontId="0" fillId="34" borderId="0" xfId="33" applyNumberFormat="1" applyFont="1" applyFill="1">
      <alignment vertical="center"/>
      <protection/>
    </xf>
    <xf numFmtId="179" fontId="0" fillId="34" borderId="0" xfId="33" applyNumberFormat="1" applyFont="1" applyFill="1">
      <alignment vertical="center"/>
      <protection/>
    </xf>
    <xf numFmtId="179" fontId="0" fillId="34" borderId="0" xfId="33" applyNumberFormat="1" applyFont="1" applyFill="1" applyBorder="1">
      <alignment vertical="center"/>
      <protection/>
    </xf>
    <xf numFmtId="178" fontId="0" fillId="34" borderId="0" xfId="33" applyNumberFormat="1" applyFont="1" applyFill="1">
      <alignment vertical="center"/>
      <protection/>
    </xf>
    <xf numFmtId="178" fontId="0" fillId="34" borderId="0" xfId="33" applyNumberFormat="1" applyFont="1" applyFill="1" applyBorder="1">
      <alignment vertical="center"/>
      <protection/>
    </xf>
    <xf numFmtId="0" fontId="2" fillId="34" borderId="21" xfId="33" applyFont="1" applyFill="1" applyBorder="1" applyAlignment="1" applyProtection="1">
      <alignment horizontal="center" vertical="center"/>
      <protection/>
    </xf>
    <xf numFmtId="177" fontId="2" fillId="34" borderId="10" xfId="33" applyNumberFormat="1" applyFont="1" applyFill="1" applyBorder="1" applyAlignment="1">
      <alignment horizontal="center" vertical="center"/>
      <protection/>
    </xf>
    <xf numFmtId="0" fontId="2" fillId="34" borderId="23" xfId="33" applyFont="1" applyFill="1" applyBorder="1" applyAlignment="1" applyProtection="1">
      <alignment horizontal="center" vertical="center"/>
      <protection/>
    </xf>
    <xf numFmtId="0" fontId="2" fillId="34" borderId="25" xfId="33" applyFont="1" applyFill="1" applyBorder="1" applyAlignment="1" applyProtection="1">
      <alignment horizontal="center" vertical="center"/>
      <protection/>
    </xf>
    <xf numFmtId="0" fontId="0" fillId="34" borderId="0" xfId="33" applyFont="1" applyFill="1" applyProtection="1">
      <alignment vertical="center"/>
      <protection/>
    </xf>
    <xf numFmtId="0" fontId="0" fillId="34" borderId="0" xfId="33" applyFont="1" applyFill="1" applyAlignment="1">
      <alignment horizontal="right" vertical="center"/>
      <protection/>
    </xf>
    <xf numFmtId="0" fontId="0" fillId="34" borderId="0" xfId="33" applyFont="1" applyFill="1">
      <alignment vertical="center"/>
      <protection/>
    </xf>
    <xf numFmtId="178" fontId="29" fillId="0" borderId="20" xfId="35" applyNumberFormat="1" applyFont="1" applyFill="1" applyBorder="1" applyAlignment="1">
      <alignment horizontal="left" vertical="center" wrapText="1"/>
    </xf>
    <xf numFmtId="182" fontId="82" fillId="0" borderId="32" xfId="0" applyNumberFormat="1" applyFont="1" applyFill="1" applyBorder="1" applyAlignment="1">
      <alignment horizontal="center" vertical="center"/>
    </xf>
    <xf numFmtId="49" fontId="82" fillId="33" borderId="53" xfId="0" applyNumberFormat="1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horizontal="left" vertical="center"/>
    </xf>
    <xf numFmtId="0" fontId="14" fillId="13" borderId="54" xfId="33" applyFont="1" applyFill="1" applyBorder="1" applyAlignment="1">
      <alignment horizontal="distributed" vertical="center" indent="1"/>
      <protection/>
    </xf>
    <xf numFmtId="0" fontId="10" fillId="0" borderId="43" xfId="33" applyFont="1" applyFill="1" applyBorder="1" applyAlignment="1">
      <alignment horizontal="center" vertical="center" wrapText="1"/>
      <protection/>
    </xf>
    <xf numFmtId="178" fontId="2" fillId="0" borderId="43" xfId="35" applyNumberFormat="1" applyFont="1" applyFill="1" applyBorder="1" applyAlignment="1">
      <alignment horizontal="center" vertical="center"/>
    </xf>
    <xf numFmtId="185" fontId="6" fillId="0" borderId="0" xfId="34" applyNumberFormat="1" applyFont="1" applyFill="1" applyAlignment="1">
      <alignment horizontal="left" vertical="center"/>
    </xf>
    <xf numFmtId="0" fontId="5" fillId="0" borderId="10" xfId="33" applyFont="1" applyFill="1" applyBorder="1" applyAlignment="1">
      <alignment horizontal="center" vertical="center" wrapText="1" shrinkToFit="1"/>
      <protection/>
    </xf>
    <xf numFmtId="49" fontId="2" fillId="0" borderId="10" xfId="33" applyNumberFormat="1" applyFont="1" applyFill="1" applyBorder="1" applyAlignment="1" quotePrefix="1">
      <alignment horizontal="center" vertical="center"/>
      <protection/>
    </xf>
    <xf numFmtId="0" fontId="33" fillId="0" borderId="10" xfId="33" applyFont="1" applyFill="1" applyBorder="1" applyAlignment="1">
      <alignment horizontal="center" vertical="center" wrapText="1"/>
      <protection/>
    </xf>
    <xf numFmtId="0" fontId="2" fillId="33" borderId="55" xfId="0" applyFont="1" applyFill="1" applyBorder="1" applyAlignment="1">
      <alignment horizontal="center" vertical="center"/>
    </xf>
    <xf numFmtId="43" fontId="2" fillId="33" borderId="28" xfId="34" applyFont="1" applyFill="1" applyBorder="1" applyAlignment="1">
      <alignment horizontal="center" vertical="center"/>
    </xf>
    <xf numFmtId="185" fontId="82" fillId="33" borderId="31" xfId="34" applyNumberFormat="1" applyFont="1" applyFill="1" applyBorder="1" applyAlignment="1">
      <alignment horizontal="center" vertical="center"/>
    </xf>
    <xf numFmtId="177" fontId="82" fillId="0" borderId="56" xfId="0" applyNumberFormat="1" applyFont="1" applyFill="1" applyBorder="1" applyAlignment="1">
      <alignment horizontal="right" vertical="center"/>
    </xf>
    <xf numFmtId="0" fontId="5" fillId="34" borderId="10" xfId="33" applyFont="1" applyFill="1" applyBorder="1" applyAlignment="1">
      <alignment horizontal="center" vertical="center" wrapText="1"/>
      <protection/>
    </xf>
    <xf numFmtId="0" fontId="10" fillId="0" borderId="43" xfId="33" applyFont="1" applyFill="1" applyBorder="1" applyAlignment="1">
      <alignment horizontal="center" vertical="center"/>
      <protection/>
    </xf>
    <xf numFmtId="178" fontId="2" fillId="0" borderId="44" xfId="35" applyNumberFormat="1" applyFont="1" applyFill="1" applyBorder="1" applyAlignment="1">
      <alignment horizontal="right" vertical="center"/>
    </xf>
    <xf numFmtId="0" fontId="0" fillId="0" borderId="0" xfId="33" applyNumberFormat="1" applyFont="1" applyFill="1">
      <alignment vertical="center"/>
      <protection/>
    </xf>
    <xf numFmtId="0" fontId="0" fillId="0" borderId="0" xfId="33" applyNumberFormat="1" applyFont="1" applyFill="1" applyBorder="1">
      <alignment vertical="center"/>
      <protection/>
    </xf>
    <xf numFmtId="0" fontId="16" fillId="0" borderId="57" xfId="33" applyFont="1" applyFill="1" applyBorder="1" applyAlignment="1">
      <alignment vertical="center"/>
      <protection/>
    </xf>
    <xf numFmtId="0" fontId="17" fillId="0" borderId="57" xfId="33" applyFont="1" applyFill="1" applyBorder="1" applyAlignment="1">
      <alignment vertical="center"/>
      <protection/>
    </xf>
    <xf numFmtId="0" fontId="0" fillId="0" borderId="0" xfId="33" applyNumberFormat="1" applyFont="1" applyFill="1">
      <alignment vertical="center"/>
      <protection/>
    </xf>
    <xf numFmtId="0" fontId="2" fillId="11" borderId="11" xfId="33" applyFont="1" applyFill="1" applyBorder="1" applyAlignment="1">
      <alignment horizontal="center" vertical="center"/>
      <protection/>
    </xf>
    <xf numFmtId="177" fontId="2" fillId="11" borderId="11" xfId="33" applyNumberFormat="1" applyFont="1" applyFill="1" applyBorder="1" applyAlignment="1">
      <alignment horizontal="center" vertical="center"/>
      <protection/>
    </xf>
    <xf numFmtId="179" fontId="2" fillId="11" borderId="11" xfId="35" applyNumberFormat="1" applyFont="1" applyFill="1" applyBorder="1" applyAlignment="1">
      <alignment horizontal="right" vertical="center"/>
    </xf>
    <xf numFmtId="178" fontId="2" fillId="11" borderId="13" xfId="35" applyNumberFormat="1" applyFont="1" applyFill="1" applyBorder="1" applyAlignment="1">
      <alignment horizontal="right" vertical="center"/>
    </xf>
    <xf numFmtId="178" fontId="2" fillId="11" borderId="40" xfId="35" applyNumberFormat="1" applyFont="1" applyFill="1" applyBorder="1" applyAlignment="1">
      <alignment horizontal="center" vertical="center"/>
    </xf>
    <xf numFmtId="178" fontId="2" fillId="11" borderId="11" xfId="35" applyNumberFormat="1" applyFont="1" applyFill="1" applyBorder="1" applyAlignment="1">
      <alignment horizontal="center" vertical="center"/>
    </xf>
    <xf numFmtId="178" fontId="2" fillId="11" borderId="14" xfId="35" applyNumberFormat="1" applyFont="1" applyFill="1" applyBorder="1" applyAlignment="1">
      <alignment horizontal="right" vertical="center"/>
    </xf>
    <xf numFmtId="178" fontId="2" fillId="11" borderId="27" xfId="35" applyNumberFormat="1" applyFont="1" applyFill="1" applyBorder="1" applyAlignment="1">
      <alignment horizontal="right" vertical="center"/>
    </xf>
    <xf numFmtId="43" fontId="2" fillId="0" borderId="10" xfId="34" applyFont="1" applyFill="1" applyBorder="1" applyAlignment="1">
      <alignment horizontal="right" vertical="center"/>
    </xf>
    <xf numFmtId="43" fontId="2" fillId="34" borderId="10" xfId="34" applyFont="1" applyFill="1" applyBorder="1" applyAlignment="1">
      <alignment horizontal="right" vertical="center"/>
    </xf>
    <xf numFmtId="43" fontId="2" fillId="0" borderId="17" xfId="34" applyFont="1" applyFill="1" applyBorder="1" applyAlignment="1">
      <alignment horizontal="right" vertical="center"/>
    </xf>
    <xf numFmtId="43" fontId="2" fillId="11" borderId="11" xfId="34" applyFont="1" applyFill="1" applyBorder="1" applyAlignment="1">
      <alignment horizontal="right" vertical="center"/>
    </xf>
    <xf numFmtId="185" fontId="6" fillId="0" borderId="0" xfId="34" applyNumberFormat="1" applyFont="1" applyFill="1" applyAlignment="1">
      <alignment horizontal="left" vertical="center" wrapText="1"/>
    </xf>
    <xf numFmtId="43" fontId="2" fillId="0" borderId="21" xfId="34" applyFont="1" applyFill="1" applyBorder="1" applyAlignment="1" applyProtection="1">
      <alignment horizontal="center" vertical="center"/>
      <protection/>
    </xf>
    <xf numFmtId="43" fontId="2" fillId="0" borderId="42" xfId="34" applyFont="1" applyFill="1" applyBorder="1" applyAlignment="1" applyProtection="1">
      <alignment horizontal="center" vertical="center"/>
      <protection/>
    </xf>
    <xf numFmtId="0" fontId="5" fillId="11" borderId="58" xfId="0" applyFont="1" applyFill="1" applyBorder="1" applyAlignment="1">
      <alignment horizontal="distributed" vertical="center"/>
    </xf>
    <xf numFmtId="177" fontId="2" fillId="11" borderId="59" xfId="0" applyNumberFormat="1" applyFont="1" applyFill="1" applyBorder="1" applyAlignment="1">
      <alignment horizontal="center" vertical="center"/>
    </xf>
    <xf numFmtId="176" fontId="2" fillId="11" borderId="59" xfId="0" applyNumberFormat="1" applyFont="1" applyFill="1" applyBorder="1" applyAlignment="1">
      <alignment vertical="center"/>
    </xf>
    <xf numFmtId="176" fontId="2" fillId="11" borderId="59" xfId="34" applyNumberFormat="1" applyFont="1" applyFill="1" applyBorder="1" applyAlignment="1">
      <alignment horizontal="right" vertical="center"/>
    </xf>
    <xf numFmtId="177" fontId="2" fillId="11" borderId="60" xfId="0" applyNumberFormat="1" applyFont="1" applyFill="1" applyBorder="1" applyAlignment="1">
      <alignment vertical="center"/>
    </xf>
    <xf numFmtId="177" fontId="2" fillId="11" borderId="61" xfId="0" applyNumberFormat="1" applyFont="1" applyFill="1" applyBorder="1" applyAlignment="1">
      <alignment horizontal="center" vertical="center"/>
    </xf>
    <xf numFmtId="177" fontId="2" fillId="11" borderId="62" xfId="34" applyNumberFormat="1" applyFont="1" applyFill="1" applyBorder="1" applyAlignment="1">
      <alignment horizontal="right" vertical="center"/>
    </xf>
    <xf numFmtId="178" fontId="2" fillId="0" borderId="20" xfId="35" applyNumberFormat="1" applyFont="1" applyFill="1" applyBorder="1" applyAlignment="1">
      <alignment horizontal="center" vertical="center"/>
    </xf>
    <xf numFmtId="0" fontId="2" fillId="5" borderId="28" xfId="33" applyFont="1" applyFill="1" applyBorder="1" applyAlignment="1">
      <alignment horizontal="center" vertical="center"/>
      <protection/>
    </xf>
    <xf numFmtId="179" fontId="2" fillId="5" borderId="28" xfId="35" applyNumberFormat="1" applyFont="1" applyFill="1" applyBorder="1" applyAlignment="1">
      <alignment horizontal="right" vertical="center"/>
    </xf>
    <xf numFmtId="178" fontId="2" fillId="5" borderId="36" xfId="35" applyNumberFormat="1" applyFont="1" applyFill="1" applyBorder="1" applyAlignment="1">
      <alignment horizontal="center" vertical="center"/>
    </xf>
    <xf numFmtId="178" fontId="2" fillId="5" borderId="28" xfId="35" applyNumberFormat="1" applyFont="1" applyFill="1" applyBorder="1" applyAlignment="1">
      <alignment horizontal="center" vertical="center"/>
    </xf>
    <xf numFmtId="178" fontId="2" fillId="5" borderId="30" xfId="35" applyNumberFormat="1" applyFont="1" applyFill="1" applyBorder="1" applyAlignment="1">
      <alignment horizontal="right" vertical="center"/>
    </xf>
    <xf numFmtId="178" fontId="2" fillId="5" borderId="37" xfId="35" applyNumberFormat="1" applyFont="1" applyFill="1" applyBorder="1" applyAlignment="1">
      <alignment horizontal="right" vertical="center"/>
    </xf>
    <xf numFmtId="0" fontId="14" fillId="0" borderId="43" xfId="33" applyFont="1" applyFill="1" applyBorder="1" applyAlignment="1">
      <alignment horizontal="distributed" vertical="center" indent="1"/>
      <protection/>
    </xf>
    <xf numFmtId="178" fontId="2" fillId="0" borderId="63" xfId="35" applyNumberFormat="1" applyFont="1" applyFill="1" applyBorder="1" applyAlignment="1">
      <alignment horizontal="center" vertical="center"/>
    </xf>
    <xf numFmtId="178" fontId="2" fillId="0" borderId="64" xfId="35" applyNumberFormat="1" applyFont="1" applyFill="1" applyBorder="1" applyAlignment="1">
      <alignment horizontal="right" vertical="center"/>
    </xf>
    <xf numFmtId="178" fontId="2" fillId="0" borderId="65" xfId="35" applyNumberFormat="1" applyFont="1" applyFill="1" applyBorder="1" applyAlignment="1">
      <alignment horizontal="right" vertical="center"/>
    </xf>
    <xf numFmtId="0" fontId="14" fillId="0" borderId="10" xfId="33" applyFont="1" applyFill="1" applyBorder="1" applyAlignment="1">
      <alignment horizontal="center" vertical="center"/>
      <protection/>
    </xf>
    <xf numFmtId="43" fontId="2" fillId="0" borderId="28" xfId="34" applyFont="1" applyFill="1" applyBorder="1" applyAlignment="1">
      <alignment horizontal="right" vertical="center"/>
    </xf>
    <xf numFmtId="43" fontId="2" fillId="5" borderId="28" xfId="34" applyFont="1" applyFill="1" applyBorder="1" applyAlignment="1">
      <alignment horizontal="right" vertical="center"/>
    </xf>
    <xf numFmtId="43" fontId="2" fillId="0" borderId="43" xfId="34" applyFont="1" applyFill="1" applyBorder="1" applyAlignment="1">
      <alignment horizontal="right" vertical="center"/>
    </xf>
    <xf numFmtId="185" fontId="2" fillId="0" borderId="17" xfId="34" applyNumberFormat="1" applyFont="1" applyFill="1" applyBorder="1" applyAlignment="1">
      <alignment horizontal="right" vertical="center"/>
    </xf>
    <xf numFmtId="185" fontId="2" fillId="0" borderId="35" xfId="34" applyNumberFormat="1" applyFont="1" applyFill="1" applyBorder="1" applyAlignment="1">
      <alignment horizontal="right" vertical="center"/>
    </xf>
    <xf numFmtId="185" fontId="2" fillId="5" borderId="29" xfId="34" applyNumberFormat="1" applyFont="1" applyFill="1" applyBorder="1" applyAlignment="1">
      <alignment horizontal="right" vertical="center"/>
    </xf>
    <xf numFmtId="185" fontId="2" fillId="0" borderId="21" xfId="34" applyNumberFormat="1" applyFont="1" applyFill="1" applyBorder="1" applyAlignment="1" applyProtection="1">
      <alignment horizontal="center" vertical="center"/>
      <protection/>
    </xf>
    <xf numFmtId="0" fontId="5" fillId="0" borderId="43" xfId="33" applyFont="1" applyFill="1" applyBorder="1" applyAlignment="1">
      <alignment horizontal="center" vertical="center" wrapText="1"/>
      <protection/>
    </xf>
    <xf numFmtId="43" fontId="6" fillId="34" borderId="0" xfId="34" applyFont="1" applyFill="1" applyAlignment="1">
      <alignment horizontal="left" vertical="center"/>
    </xf>
    <xf numFmtId="43" fontId="9" fillId="34" borderId="0" xfId="34" applyFont="1" applyFill="1" applyAlignment="1">
      <alignment horizontal="left" vertical="center" wrapText="1"/>
    </xf>
    <xf numFmtId="185" fontId="6" fillId="34" borderId="0" xfId="34" applyNumberFormat="1" applyFont="1" applyFill="1" applyAlignment="1">
      <alignment horizontal="left" vertical="center"/>
    </xf>
    <xf numFmtId="178" fontId="2" fillId="34" borderId="20" xfId="35" applyNumberFormat="1" applyFont="1" applyFill="1" applyBorder="1" applyAlignment="1">
      <alignment horizontal="center" vertical="center"/>
    </xf>
    <xf numFmtId="0" fontId="22" fillId="34" borderId="10" xfId="33" applyFont="1" applyFill="1" applyBorder="1" applyAlignment="1">
      <alignment horizontal="center" vertical="center" wrapText="1"/>
      <protection/>
    </xf>
    <xf numFmtId="0" fontId="21" fillId="34" borderId="10" xfId="33" applyFont="1" applyFill="1" applyBorder="1" applyAlignment="1">
      <alignment horizontal="center" vertical="center" wrapText="1"/>
      <protection/>
    </xf>
    <xf numFmtId="0" fontId="25" fillId="34" borderId="10" xfId="33" applyFont="1" applyFill="1" applyBorder="1" applyAlignment="1">
      <alignment horizontal="center" vertical="center" wrapText="1"/>
      <protection/>
    </xf>
    <xf numFmtId="185" fontId="2" fillId="34" borderId="17" xfId="34" applyNumberFormat="1" applyFont="1" applyFill="1" applyBorder="1" applyAlignment="1">
      <alignment horizontal="right" vertical="center"/>
    </xf>
    <xf numFmtId="185" fontId="2" fillId="34" borderId="19" xfId="34" applyNumberFormat="1" applyFont="1" applyFill="1" applyBorder="1" applyAlignment="1">
      <alignment horizontal="right" vertical="center"/>
    </xf>
    <xf numFmtId="43" fontId="2" fillId="34" borderId="21" xfId="34" applyFont="1" applyFill="1" applyBorder="1" applyAlignment="1" applyProtection="1">
      <alignment horizontal="center" vertical="center"/>
      <protection/>
    </xf>
    <xf numFmtId="185" fontId="2" fillId="34" borderId="22" xfId="34" applyNumberFormat="1" applyFont="1" applyFill="1" applyBorder="1" applyAlignment="1" applyProtection="1">
      <alignment horizontal="center" vertical="center"/>
      <protection/>
    </xf>
    <xf numFmtId="185" fontId="2" fillId="34" borderId="24" xfId="34" applyNumberFormat="1" applyFont="1" applyFill="1" applyBorder="1" applyAlignment="1" applyProtection="1">
      <alignment horizontal="center" vertical="center"/>
      <protection/>
    </xf>
    <xf numFmtId="185" fontId="2" fillId="11" borderId="13" xfId="34" applyNumberFormat="1" applyFont="1" applyFill="1" applyBorder="1" applyAlignment="1">
      <alignment horizontal="right" vertical="center"/>
    </xf>
    <xf numFmtId="185" fontId="2" fillId="11" borderId="14" xfId="34" applyNumberFormat="1" applyFont="1" applyFill="1" applyBorder="1" applyAlignment="1">
      <alignment horizontal="right" vertical="center"/>
    </xf>
    <xf numFmtId="43" fontId="82" fillId="0" borderId="10" xfId="34" applyFont="1" applyFill="1" applyBorder="1" applyAlignment="1">
      <alignment horizontal="right" vertical="center"/>
    </xf>
    <xf numFmtId="185" fontId="82" fillId="0" borderId="30" xfId="34" applyNumberFormat="1" applyFont="1" applyFill="1" applyBorder="1" applyAlignment="1">
      <alignment horizontal="right" vertical="center"/>
    </xf>
    <xf numFmtId="182" fontId="82" fillId="0" borderId="66" xfId="34" applyNumberFormat="1" applyFont="1" applyFill="1" applyBorder="1" applyAlignment="1">
      <alignment horizontal="right" vertical="center"/>
    </xf>
    <xf numFmtId="43" fontId="26" fillId="0" borderId="0" xfId="34" applyFont="1" applyFill="1" applyAlignment="1">
      <alignment horizontal="left" vertical="center" wrapText="1"/>
    </xf>
    <xf numFmtId="43" fontId="82" fillId="33" borderId="53" xfId="34" applyFont="1" applyFill="1" applyBorder="1" applyAlignment="1">
      <alignment horizontal="center" vertical="center"/>
    </xf>
    <xf numFmtId="185" fontId="82" fillId="0" borderId="19" xfId="34" applyNumberFormat="1" applyFont="1" applyFill="1" applyBorder="1" applyAlignment="1">
      <alignment horizontal="center" vertical="center"/>
    </xf>
    <xf numFmtId="0" fontId="2" fillId="11" borderId="28" xfId="33" applyFont="1" applyFill="1" applyBorder="1" applyAlignment="1">
      <alignment horizontal="center" vertical="center"/>
      <protection/>
    </xf>
    <xf numFmtId="177" fontId="2" fillId="11" borderId="28" xfId="34" applyNumberFormat="1" applyFont="1" applyFill="1" applyBorder="1" applyAlignment="1">
      <alignment horizontal="center" vertical="center"/>
    </xf>
    <xf numFmtId="179" fontId="2" fillId="11" borderId="28" xfId="35" applyNumberFormat="1" applyFont="1" applyFill="1" applyBorder="1" applyAlignment="1">
      <alignment horizontal="right" vertical="center"/>
    </xf>
    <xf numFmtId="178" fontId="2" fillId="11" borderId="29" xfId="35" applyNumberFormat="1" applyFont="1" applyFill="1" applyBorder="1" applyAlignment="1">
      <alignment horizontal="right" vertical="center"/>
    </xf>
    <xf numFmtId="178" fontId="2" fillId="11" borderId="36" xfId="35" applyNumberFormat="1" applyFont="1" applyFill="1" applyBorder="1" applyAlignment="1">
      <alignment horizontal="center" vertical="center"/>
    </xf>
    <xf numFmtId="178" fontId="2" fillId="11" borderId="28" xfId="35" applyNumberFormat="1" applyFont="1" applyFill="1" applyBorder="1" applyAlignment="1">
      <alignment horizontal="center" vertical="center"/>
    </xf>
    <xf numFmtId="178" fontId="2" fillId="11" borderId="30" xfId="35" applyNumberFormat="1" applyFont="1" applyFill="1" applyBorder="1" applyAlignment="1">
      <alignment horizontal="right" vertical="center"/>
    </xf>
    <xf numFmtId="177" fontId="2" fillId="0" borderId="10" xfId="34" applyNumberFormat="1" applyFont="1" applyFill="1" applyBorder="1" applyAlignment="1">
      <alignment horizontal="center" vertical="center"/>
    </xf>
    <xf numFmtId="178" fontId="2" fillId="0" borderId="10" xfId="35" applyNumberFormat="1" applyFont="1" applyFill="1" applyBorder="1" applyAlignment="1">
      <alignment horizontal="right" vertical="center"/>
    </xf>
    <xf numFmtId="178" fontId="2" fillId="0" borderId="10" xfId="35" applyNumberFormat="1" applyFont="1" applyFill="1" applyBorder="1" applyAlignment="1">
      <alignment horizontal="center" vertical="center"/>
    </xf>
    <xf numFmtId="0" fontId="14" fillId="13" borderId="67" xfId="33" applyFont="1" applyFill="1" applyBorder="1" applyAlignment="1">
      <alignment horizontal="distributed" vertical="center" indent="1"/>
      <protection/>
    </xf>
    <xf numFmtId="0" fontId="21" fillId="0" borderId="21" xfId="33" applyFont="1" applyFill="1" applyBorder="1" applyAlignment="1">
      <alignment horizontal="center" vertical="center" wrapText="1"/>
      <protection/>
    </xf>
    <xf numFmtId="177" fontId="2" fillId="0" borderId="21" xfId="34" applyNumberFormat="1" applyFont="1" applyFill="1" applyBorder="1" applyAlignment="1">
      <alignment horizontal="center" vertical="center"/>
    </xf>
    <xf numFmtId="0" fontId="14" fillId="13" borderId="16" xfId="33" applyFont="1" applyFill="1" applyBorder="1" applyAlignment="1">
      <alignment horizontal="distributed" vertical="center" indent="1"/>
      <protection/>
    </xf>
    <xf numFmtId="0" fontId="14" fillId="13" borderId="15" xfId="33" applyFont="1" applyFill="1" applyBorder="1" applyAlignment="1">
      <alignment horizontal="distributed" vertical="center" indent="1"/>
      <protection/>
    </xf>
    <xf numFmtId="177" fontId="2" fillId="0" borderId="11" xfId="34" applyNumberFormat="1" applyFont="1" applyFill="1" applyBorder="1" applyAlignment="1">
      <alignment horizontal="center" vertical="center"/>
    </xf>
    <xf numFmtId="178" fontId="2" fillId="0" borderId="11" xfId="35" applyNumberFormat="1" applyFont="1" applyFill="1" applyBorder="1" applyAlignment="1">
      <alignment horizontal="right" vertical="center"/>
    </xf>
    <xf numFmtId="178" fontId="2" fillId="0" borderId="68" xfId="35" applyNumberFormat="1" applyFont="1" applyFill="1" applyBorder="1" applyAlignment="1">
      <alignment horizontal="center" vertical="center"/>
    </xf>
    <xf numFmtId="178" fontId="2" fillId="0" borderId="26" xfId="35" applyNumberFormat="1" applyFont="1" applyFill="1" applyBorder="1" applyAlignment="1">
      <alignment horizontal="center" vertical="center"/>
    </xf>
    <xf numFmtId="178" fontId="2" fillId="0" borderId="31" xfId="35" applyNumberFormat="1" applyFont="1" applyFill="1" applyBorder="1" applyAlignment="1">
      <alignment horizontal="right" vertical="center"/>
    </xf>
    <xf numFmtId="0" fontId="16" fillId="0" borderId="57" xfId="33" applyFont="1" applyFill="1" applyBorder="1" applyAlignment="1">
      <alignment horizontal="center" vertical="center"/>
      <protection/>
    </xf>
    <xf numFmtId="178" fontId="2" fillId="11" borderId="37" xfId="35" applyNumberFormat="1" applyFont="1" applyFill="1" applyBorder="1" applyAlignment="1">
      <alignment horizontal="center" vertical="center"/>
    </xf>
    <xf numFmtId="0" fontId="0" fillId="0" borderId="14" xfId="33" applyFont="1" applyFill="1" applyBorder="1" applyAlignment="1">
      <alignment horizontal="center" vertical="center"/>
      <protection/>
    </xf>
    <xf numFmtId="0" fontId="86" fillId="34" borderId="10" xfId="33" applyFont="1" applyFill="1" applyBorder="1" applyAlignment="1">
      <alignment horizontal="center" vertical="center" wrapText="1"/>
      <protection/>
    </xf>
    <xf numFmtId="0" fontId="86" fillId="34" borderId="10" xfId="33" applyFont="1" applyFill="1" applyBorder="1" applyAlignment="1">
      <alignment horizontal="center" vertical="center"/>
      <protection/>
    </xf>
    <xf numFmtId="185" fontId="2" fillId="0" borderId="21" xfId="34" applyNumberFormat="1" applyFont="1" applyFill="1" applyBorder="1" applyAlignment="1">
      <alignment horizontal="center" vertical="center"/>
    </xf>
    <xf numFmtId="0" fontId="14" fillId="0" borderId="21" xfId="33" applyFont="1" applyFill="1" applyBorder="1" applyAlignment="1">
      <alignment horizontal="center" vertical="center" wrapText="1"/>
      <protection/>
    </xf>
    <xf numFmtId="0" fontId="14" fillId="0" borderId="11" xfId="33" applyFont="1" applyFill="1" applyBorder="1" applyAlignment="1">
      <alignment horizontal="center" vertical="center" wrapText="1"/>
      <protection/>
    </xf>
    <xf numFmtId="0" fontId="25" fillId="0" borderId="11" xfId="33" applyFont="1" applyFill="1" applyBorder="1" applyAlignment="1">
      <alignment horizontal="center" vertical="center" wrapText="1"/>
      <protection/>
    </xf>
    <xf numFmtId="0" fontId="22" fillId="0" borderId="11" xfId="33" applyFont="1" applyFill="1" applyBorder="1" applyAlignment="1">
      <alignment horizontal="center" vertical="center" wrapText="1"/>
      <protection/>
    </xf>
    <xf numFmtId="178" fontId="34" fillId="0" borderId="24" xfId="35" applyNumberFormat="1" applyFont="1" applyFill="1" applyBorder="1" applyAlignment="1">
      <alignment horizontal="center" vertical="center" wrapText="1"/>
    </xf>
    <xf numFmtId="178" fontId="34" fillId="0" borderId="19" xfId="35" applyNumberFormat="1" applyFont="1" applyFill="1" applyBorder="1" applyAlignment="1">
      <alignment horizontal="center" vertical="center" wrapText="1"/>
    </xf>
    <xf numFmtId="178" fontId="34" fillId="0" borderId="14" xfId="35" applyNumberFormat="1" applyFont="1" applyFill="1" applyBorder="1" applyAlignment="1">
      <alignment horizontal="center" vertical="center"/>
    </xf>
    <xf numFmtId="0" fontId="2" fillId="5" borderId="69" xfId="33" applyFont="1" applyFill="1" applyBorder="1" applyAlignment="1">
      <alignment horizontal="center" vertical="center"/>
      <protection/>
    </xf>
    <xf numFmtId="177" fontId="2" fillId="5" borderId="69" xfId="33" applyNumberFormat="1" applyFont="1" applyFill="1" applyBorder="1" applyAlignment="1">
      <alignment horizontal="center" vertical="center"/>
      <protection/>
    </xf>
    <xf numFmtId="176" fontId="2" fillId="5" borderId="69" xfId="33" applyNumberFormat="1" applyFont="1" applyFill="1" applyBorder="1" applyAlignment="1">
      <alignment horizontal="center" vertical="center"/>
      <protection/>
    </xf>
    <xf numFmtId="179" fontId="2" fillId="5" borderId="69" xfId="35" applyNumberFormat="1" applyFont="1" applyFill="1" applyBorder="1" applyAlignment="1">
      <alignment horizontal="right" vertical="center"/>
    </xf>
    <xf numFmtId="178" fontId="2" fillId="5" borderId="70" xfId="35" applyNumberFormat="1" applyFont="1" applyFill="1" applyBorder="1" applyAlignment="1">
      <alignment horizontal="center" vertical="center"/>
    </xf>
    <xf numFmtId="178" fontId="2" fillId="5" borderId="69" xfId="35" applyNumberFormat="1" applyFont="1" applyFill="1" applyBorder="1" applyAlignment="1">
      <alignment horizontal="center" vertical="center"/>
    </xf>
    <xf numFmtId="178" fontId="2" fillId="5" borderId="71" xfId="35" applyNumberFormat="1" applyFont="1" applyFill="1" applyBorder="1" applyAlignment="1">
      <alignment horizontal="right" vertical="center"/>
    </xf>
    <xf numFmtId="178" fontId="2" fillId="5" borderId="72" xfId="35" applyNumberFormat="1" applyFont="1" applyFill="1" applyBorder="1" applyAlignment="1">
      <alignment horizontal="right" vertical="center"/>
    </xf>
    <xf numFmtId="177" fontId="2" fillId="0" borderId="43" xfId="33" applyNumberFormat="1" applyFont="1" applyFill="1" applyBorder="1" applyAlignment="1">
      <alignment horizontal="center" vertical="center"/>
      <protection/>
    </xf>
    <xf numFmtId="176" fontId="2" fillId="0" borderId="43" xfId="33" applyNumberFormat="1" applyFont="1" applyFill="1" applyBorder="1" applyAlignment="1">
      <alignment horizontal="center" vertical="center"/>
      <protection/>
    </xf>
    <xf numFmtId="43" fontId="6" fillId="0" borderId="0" xfId="34" applyFont="1" applyFill="1" applyBorder="1" applyAlignment="1">
      <alignment horizontal="left" vertical="center"/>
    </xf>
    <xf numFmtId="43" fontId="0" fillId="0" borderId="0" xfId="34" applyFont="1" applyFill="1" applyAlignment="1">
      <alignment vertical="center"/>
    </xf>
    <xf numFmtId="43" fontId="0" fillId="0" borderId="0" xfId="34" applyFont="1" applyFill="1" applyBorder="1" applyAlignment="1">
      <alignment vertical="center"/>
    </xf>
    <xf numFmtId="43" fontId="0" fillId="0" borderId="0" xfId="34" applyFont="1" applyFill="1" applyAlignment="1" applyProtection="1">
      <alignment vertical="center"/>
      <protection/>
    </xf>
    <xf numFmtId="0" fontId="21" fillId="0" borderId="43" xfId="33" applyFont="1" applyFill="1" applyBorder="1" applyAlignment="1">
      <alignment horizontal="center" vertical="center" wrapText="1"/>
      <protection/>
    </xf>
    <xf numFmtId="177" fontId="2" fillId="0" borderId="44" xfId="33" applyNumberFormat="1" applyFont="1" applyFill="1" applyBorder="1" applyAlignment="1">
      <alignment horizontal="center" vertical="center"/>
      <protection/>
    </xf>
    <xf numFmtId="178" fontId="2" fillId="0" borderId="45" xfId="35" applyNumberFormat="1" applyFont="1" applyFill="1" applyBorder="1" applyAlignment="1">
      <alignment horizontal="center" vertical="center"/>
    </xf>
    <xf numFmtId="0" fontId="25" fillId="0" borderId="10" xfId="33" applyFont="1" applyFill="1" applyBorder="1" applyAlignment="1">
      <alignment horizontal="left" vertical="center" wrapText="1" shrinkToFit="1"/>
      <protection/>
    </xf>
    <xf numFmtId="0" fontId="35" fillId="0" borderId="10" xfId="33" applyFont="1" applyFill="1" applyBorder="1" applyAlignment="1">
      <alignment horizontal="left" vertical="center" wrapText="1"/>
      <protection/>
    </xf>
    <xf numFmtId="43" fontId="2" fillId="0" borderId="21" xfId="34" applyFont="1" applyFill="1" applyBorder="1" applyAlignment="1">
      <alignment horizontal="right" vertical="center"/>
    </xf>
    <xf numFmtId="185" fontId="2" fillId="0" borderId="22" xfId="34" applyNumberFormat="1" applyFont="1" applyFill="1" applyBorder="1" applyAlignment="1" applyProtection="1">
      <alignment horizontal="center" vertical="center"/>
      <protection/>
    </xf>
    <xf numFmtId="185" fontId="2" fillId="0" borderId="24" xfId="34" applyNumberFormat="1" applyFont="1" applyFill="1" applyBorder="1" applyAlignment="1">
      <alignment horizontal="right" vertical="center"/>
    </xf>
    <xf numFmtId="0" fontId="42" fillId="0" borderId="10" xfId="33" applyFont="1" applyFill="1" applyBorder="1" applyAlignment="1">
      <alignment horizontal="left" vertical="center" wrapText="1"/>
      <protection/>
    </xf>
    <xf numFmtId="0" fontId="18" fillId="13" borderId="54" xfId="33" applyFont="1" applyFill="1" applyBorder="1" applyAlignment="1">
      <alignment horizontal="center" vertical="center" textRotation="255"/>
      <protection/>
    </xf>
    <xf numFmtId="178" fontId="2" fillId="11" borderId="37" xfId="35" applyNumberFormat="1" applyFont="1" applyFill="1" applyBorder="1" applyAlignment="1">
      <alignment horizontal="right" vertical="center"/>
    </xf>
    <xf numFmtId="0" fontId="14" fillId="0" borderId="43" xfId="33" applyFont="1" applyFill="1" applyBorder="1" applyAlignment="1">
      <alignment horizontal="center" vertical="center"/>
      <protection/>
    </xf>
    <xf numFmtId="0" fontId="14" fillId="0" borderId="43" xfId="33" applyFont="1" applyFill="1" applyBorder="1" applyAlignment="1">
      <alignment horizontal="center" vertical="center" wrapText="1"/>
      <protection/>
    </xf>
    <xf numFmtId="0" fontId="25" fillId="0" borderId="43" xfId="33" applyFont="1" applyFill="1" applyBorder="1" applyAlignment="1">
      <alignment horizontal="left" vertical="center" wrapText="1"/>
      <protection/>
    </xf>
    <xf numFmtId="178" fontId="23" fillId="0" borderId="65" xfId="35" applyNumberFormat="1" applyFont="1" applyFill="1" applyBorder="1" applyAlignment="1">
      <alignment horizontal="left" vertical="center" wrapText="1"/>
    </xf>
    <xf numFmtId="185" fontId="2" fillId="0" borderId="24" xfId="34" applyNumberFormat="1" applyFont="1" applyFill="1" applyBorder="1" applyAlignment="1" applyProtection="1">
      <alignment horizontal="center" vertical="center"/>
      <protection/>
    </xf>
    <xf numFmtId="0" fontId="22" fillId="0" borderId="10" xfId="33" applyFont="1" applyFill="1" applyBorder="1" applyAlignment="1">
      <alignment horizontal="center" vertical="center" wrapText="1" shrinkToFit="1"/>
      <protection/>
    </xf>
    <xf numFmtId="0" fontId="14" fillId="0" borderId="10" xfId="33" applyFont="1" applyFill="1" applyBorder="1" applyAlignment="1">
      <alignment horizontal="center" vertical="center" wrapText="1" shrinkToFit="1"/>
      <protection/>
    </xf>
    <xf numFmtId="0" fontId="35" fillId="0" borderId="10" xfId="33" applyFont="1" applyFill="1" applyBorder="1" applyAlignment="1">
      <alignment horizontal="left" vertical="center" wrapText="1" shrinkToFit="1"/>
      <protection/>
    </xf>
    <xf numFmtId="0" fontId="25" fillId="0" borderId="10" xfId="33" applyFont="1" applyFill="1" applyBorder="1" applyAlignment="1">
      <alignment horizontal="left" vertical="center" wrapText="1"/>
      <protection/>
    </xf>
    <xf numFmtId="0" fontId="0" fillId="0" borderId="0" xfId="33" applyFont="1" applyFill="1" applyAlignment="1">
      <alignment vertical="center"/>
      <protection/>
    </xf>
    <xf numFmtId="185" fontId="2" fillId="11" borderId="11" xfId="34" applyNumberFormat="1" applyFont="1" applyFill="1" applyBorder="1" applyAlignment="1">
      <alignment horizontal="center" vertical="center"/>
    </xf>
    <xf numFmtId="0" fontId="8" fillId="0" borderId="10" xfId="33" applyFont="1" applyFill="1" applyBorder="1" applyAlignment="1">
      <alignment horizontal="left" vertical="center" wrapText="1"/>
      <protection/>
    </xf>
    <xf numFmtId="185" fontId="2" fillId="33" borderId="55" xfId="34" applyNumberFormat="1" applyFont="1" applyFill="1" applyBorder="1" applyAlignment="1">
      <alignment horizontal="center" vertical="center"/>
    </xf>
    <xf numFmtId="178" fontId="82" fillId="0" borderId="28" xfId="0" applyNumberFormat="1" applyFont="1" applyFill="1" applyBorder="1" applyAlignment="1">
      <alignment horizontal="right" vertical="center"/>
    </xf>
    <xf numFmtId="177" fontId="82" fillId="0" borderId="32" xfId="0" applyNumberFormat="1" applyFont="1" applyFill="1" applyBorder="1" applyAlignment="1">
      <alignment horizontal="right" vertical="center"/>
    </xf>
    <xf numFmtId="182" fontId="82" fillId="0" borderId="10" xfId="0" applyNumberFormat="1" applyFont="1" applyFill="1" applyBorder="1" applyAlignment="1">
      <alignment horizontal="right" vertical="center"/>
    </xf>
    <xf numFmtId="177" fontId="82" fillId="0" borderId="48" xfId="0" applyNumberFormat="1" applyFont="1" applyFill="1" applyBorder="1" applyAlignment="1">
      <alignment horizontal="right" vertical="center"/>
    </xf>
    <xf numFmtId="177" fontId="2" fillId="0" borderId="48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185" fontId="2" fillId="33" borderId="55" xfId="34" applyNumberFormat="1" applyFont="1" applyFill="1" applyBorder="1" applyAlignment="1">
      <alignment horizontal="right" vertical="center"/>
    </xf>
    <xf numFmtId="0" fontId="0" fillId="0" borderId="73" xfId="33" applyFont="1" applyFill="1" applyBorder="1">
      <alignment vertical="center"/>
      <protection/>
    </xf>
    <xf numFmtId="0" fontId="0" fillId="0" borderId="73" xfId="33" applyFont="1" applyFill="1" applyBorder="1" applyAlignment="1">
      <alignment vertical="center"/>
      <protection/>
    </xf>
    <xf numFmtId="0" fontId="14" fillId="0" borderId="74" xfId="33" applyFont="1" applyFill="1" applyBorder="1" applyAlignment="1">
      <alignment horizontal="distributed" vertical="center"/>
      <protection/>
    </xf>
    <xf numFmtId="0" fontId="14" fillId="0" borderId="75" xfId="33" applyFont="1" applyFill="1" applyBorder="1" applyAlignment="1">
      <alignment horizontal="distributed" vertical="center"/>
      <protection/>
    </xf>
    <xf numFmtId="0" fontId="14" fillId="0" borderId="52" xfId="33" applyFont="1" applyFill="1" applyBorder="1" applyAlignment="1">
      <alignment horizontal="distributed" vertical="center"/>
      <protection/>
    </xf>
    <xf numFmtId="0" fontId="5" fillId="0" borderId="35" xfId="33" applyFont="1" applyFill="1" applyBorder="1" applyAlignment="1">
      <alignment horizontal="center" vertical="center" wrapText="1"/>
      <protection/>
    </xf>
    <xf numFmtId="0" fontId="5" fillId="0" borderId="76" xfId="33" applyFont="1" applyFill="1" applyBorder="1" applyAlignment="1">
      <alignment horizontal="center" vertical="center" wrapText="1"/>
      <protection/>
    </xf>
    <xf numFmtId="0" fontId="5" fillId="0" borderId="77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42" xfId="33" applyFont="1" applyFill="1" applyBorder="1" applyAlignment="1">
      <alignment horizontal="center" vertical="center"/>
      <protection/>
    </xf>
    <xf numFmtId="0" fontId="5" fillId="0" borderId="78" xfId="33" applyFont="1" applyFill="1" applyBorder="1" applyAlignment="1">
      <alignment horizontal="center" vertical="center"/>
      <protection/>
    </xf>
    <xf numFmtId="0" fontId="5" fillId="0" borderId="79" xfId="33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 textRotation="255"/>
      <protection/>
    </xf>
    <xf numFmtId="0" fontId="5" fillId="0" borderId="28" xfId="33" applyFont="1" applyFill="1" applyBorder="1" applyAlignment="1">
      <alignment horizontal="center" vertical="center" wrapText="1"/>
      <protection/>
    </xf>
    <xf numFmtId="0" fontId="5" fillId="0" borderId="80" xfId="33" applyFont="1" applyFill="1" applyBorder="1" applyAlignment="1">
      <alignment horizontal="center" vertical="center" wrapText="1"/>
      <protection/>
    </xf>
    <xf numFmtId="0" fontId="5" fillId="0" borderId="48" xfId="33" applyFont="1" applyFill="1" applyBorder="1" applyAlignment="1">
      <alignment horizontal="center" vertical="center" wrapText="1"/>
      <protection/>
    </xf>
    <xf numFmtId="0" fontId="5" fillId="0" borderId="28" xfId="33" applyFont="1" applyFill="1" applyBorder="1" applyAlignment="1">
      <alignment horizontal="center" vertical="center" textRotation="255"/>
      <protection/>
    </xf>
    <xf numFmtId="0" fontId="5" fillId="0" borderId="80" xfId="33" applyFont="1" applyFill="1" applyBorder="1" applyAlignment="1">
      <alignment horizontal="center" vertical="center" textRotation="255"/>
      <protection/>
    </xf>
    <xf numFmtId="0" fontId="5" fillId="0" borderId="48" xfId="33" applyFont="1" applyFill="1" applyBorder="1" applyAlignment="1">
      <alignment horizontal="center" vertical="center" textRotation="255"/>
      <protection/>
    </xf>
    <xf numFmtId="0" fontId="5" fillId="0" borderId="10" xfId="33" applyFont="1" applyFill="1" applyBorder="1" applyAlignment="1">
      <alignment horizontal="distributed" vertical="center"/>
      <protection/>
    </xf>
    <xf numFmtId="0" fontId="5" fillId="0" borderId="17" xfId="33" applyFont="1" applyFill="1" applyBorder="1" applyAlignment="1">
      <alignment horizontal="distributed" vertical="center"/>
      <protection/>
    </xf>
    <xf numFmtId="0" fontId="5" fillId="0" borderId="81" xfId="33" applyFont="1" applyFill="1" applyBorder="1" applyAlignment="1">
      <alignment horizontal="distributed" vertical="center"/>
      <protection/>
    </xf>
    <xf numFmtId="0" fontId="5" fillId="0" borderId="68" xfId="33" applyFont="1" applyFill="1" applyBorder="1" applyAlignment="1">
      <alignment horizontal="distributed" vertical="center"/>
      <protection/>
    </xf>
    <xf numFmtId="0" fontId="5" fillId="0" borderId="41" xfId="33" applyFont="1" applyFill="1" applyBorder="1" applyAlignment="1">
      <alignment horizontal="distributed" vertical="center"/>
      <protection/>
    </xf>
    <xf numFmtId="0" fontId="5" fillId="0" borderId="78" xfId="33" applyFont="1" applyFill="1" applyBorder="1" applyAlignment="1">
      <alignment horizontal="distributed" vertical="center"/>
      <protection/>
    </xf>
    <xf numFmtId="0" fontId="5" fillId="0" borderId="23" xfId="33" applyFont="1" applyFill="1" applyBorder="1" applyAlignment="1">
      <alignment horizontal="distributed" vertical="center"/>
      <protection/>
    </xf>
    <xf numFmtId="0" fontId="5" fillId="0" borderId="82" xfId="33" applyFont="1" applyFill="1" applyBorder="1" applyAlignment="1">
      <alignment horizontal="distributed" vertical="center"/>
      <protection/>
    </xf>
    <xf numFmtId="0" fontId="5" fillId="0" borderId="21" xfId="33" applyFont="1" applyFill="1" applyBorder="1" applyAlignment="1">
      <alignment horizontal="distributed" vertical="center"/>
      <protection/>
    </xf>
    <xf numFmtId="0" fontId="5" fillId="0" borderId="24" xfId="33" applyFont="1" applyFill="1" applyBorder="1" applyAlignment="1">
      <alignment horizontal="distributed" vertical="center"/>
      <protection/>
    </xf>
    <xf numFmtId="0" fontId="5" fillId="0" borderId="19" xfId="33" applyFont="1" applyFill="1" applyBorder="1" applyAlignment="1">
      <alignment horizontal="center" vertical="center" wrapText="1"/>
      <protection/>
    </xf>
    <xf numFmtId="0" fontId="5" fillId="0" borderId="17" xfId="33" applyFont="1" applyFill="1" applyBorder="1" applyAlignment="1">
      <alignment horizontal="distributed" vertical="center"/>
      <protection/>
    </xf>
    <xf numFmtId="0" fontId="5" fillId="0" borderId="81" xfId="33" applyFont="1" applyFill="1" applyBorder="1" applyAlignment="1">
      <alignment horizontal="distributed" vertical="center"/>
      <protection/>
    </xf>
    <xf numFmtId="0" fontId="5" fillId="0" borderId="68" xfId="33" applyFont="1" applyFill="1" applyBorder="1" applyAlignment="1">
      <alignment horizontal="distributed" vertical="center"/>
      <protection/>
    </xf>
    <xf numFmtId="0" fontId="5" fillId="0" borderId="28" xfId="33" applyFont="1" applyFill="1" applyBorder="1" applyAlignment="1">
      <alignment horizontal="center" vertical="center"/>
      <protection/>
    </xf>
    <xf numFmtId="0" fontId="5" fillId="0" borderId="80" xfId="33" applyFont="1" applyFill="1" applyBorder="1" applyAlignment="1">
      <alignment horizontal="center" vertical="center"/>
      <protection/>
    </xf>
    <xf numFmtId="0" fontId="5" fillId="0" borderId="48" xfId="33" applyFont="1" applyFill="1" applyBorder="1" applyAlignment="1">
      <alignment horizontal="center" vertical="center"/>
      <protection/>
    </xf>
    <xf numFmtId="0" fontId="16" fillId="0" borderId="57" xfId="33" applyFont="1" applyFill="1" applyBorder="1" applyAlignment="1">
      <alignment horizontal="right" vertical="center"/>
      <protection/>
    </xf>
    <xf numFmtId="0" fontId="14" fillId="11" borderId="83" xfId="33" applyFont="1" applyFill="1" applyBorder="1" applyAlignment="1">
      <alignment horizontal="distributed" vertical="center" indent="1"/>
      <protection/>
    </xf>
    <xf numFmtId="0" fontId="14" fillId="11" borderId="84" xfId="33" applyFont="1" applyFill="1" applyBorder="1" applyAlignment="1">
      <alignment horizontal="distributed" vertical="center" indent="1"/>
      <protection/>
    </xf>
    <xf numFmtId="0" fontId="14" fillId="11" borderId="26" xfId="33" applyFont="1" applyFill="1" applyBorder="1" applyAlignment="1">
      <alignment horizontal="distributed" vertical="center" indent="1"/>
      <protection/>
    </xf>
    <xf numFmtId="0" fontId="14" fillId="0" borderId="15" xfId="33" applyFont="1" applyFill="1" applyBorder="1" applyAlignment="1" applyProtection="1">
      <alignment horizontal="distributed" vertical="center"/>
      <protection/>
    </xf>
    <xf numFmtId="0" fontId="14" fillId="0" borderId="11" xfId="33" applyFont="1" applyFill="1" applyBorder="1" applyAlignment="1" applyProtection="1">
      <alignment horizontal="distributed" vertical="center"/>
      <protection/>
    </xf>
    <xf numFmtId="10" fontId="2" fillId="0" borderId="12" xfId="42" applyNumberFormat="1" applyFont="1" applyFill="1" applyBorder="1" applyAlignment="1" applyProtection="1">
      <alignment vertical="center"/>
      <protection/>
    </xf>
    <xf numFmtId="10" fontId="2" fillId="0" borderId="85" xfId="42" applyNumberFormat="1" applyFont="1" applyFill="1" applyBorder="1" applyAlignment="1" applyProtection="1">
      <alignment vertical="center"/>
      <protection/>
    </xf>
    <xf numFmtId="10" fontId="2" fillId="0" borderId="84" xfId="42" applyNumberFormat="1" applyFont="1" applyFill="1" applyBorder="1" applyAlignment="1" applyProtection="1">
      <alignment vertical="center"/>
      <protection/>
    </xf>
    <xf numFmtId="10" fontId="2" fillId="0" borderId="26" xfId="42" applyNumberFormat="1" applyFont="1" applyFill="1" applyBorder="1" applyAlignment="1" applyProtection="1">
      <alignment vertical="center"/>
      <protection/>
    </xf>
    <xf numFmtId="0" fontId="14" fillId="0" borderId="41" xfId="33" applyFont="1" applyFill="1" applyBorder="1" applyAlignment="1" applyProtection="1">
      <alignment horizontal="center" vertical="center"/>
      <protection/>
    </xf>
    <xf numFmtId="0" fontId="14" fillId="0" borderId="78" xfId="33" applyFont="1" applyFill="1" applyBorder="1" applyAlignment="1" applyProtection="1">
      <alignment horizontal="center" vertical="center"/>
      <protection/>
    </xf>
    <xf numFmtId="0" fontId="14" fillId="0" borderId="78" xfId="33" applyFont="1" applyFill="1" applyBorder="1" applyAlignment="1" applyProtection="1">
      <alignment horizontal="distributed" vertical="center"/>
      <protection/>
    </xf>
    <xf numFmtId="0" fontId="14" fillId="0" borderId="23" xfId="33" applyFont="1" applyFill="1" applyBorder="1" applyAlignment="1" applyProtection="1">
      <alignment horizontal="distributed" vertical="center"/>
      <protection/>
    </xf>
    <xf numFmtId="0" fontId="5" fillId="0" borderId="18" xfId="33" applyFont="1" applyFill="1" applyBorder="1" applyAlignment="1">
      <alignment horizontal="center" vertical="center" textRotation="255"/>
      <protection/>
    </xf>
    <xf numFmtId="0" fontId="5" fillId="0" borderId="34" xfId="33" applyFont="1" applyFill="1" applyBorder="1" applyAlignment="1">
      <alignment horizontal="center" vertical="center" textRotation="255"/>
      <protection/>
    </xf>
    <xf numFmtId="0" fontId="5" fillId="0" borderId="86" xfId="33" applyFont="1" applyFill="1" applyBorder="1" applyAlignment="1">
      <alignment horizontal="center" vertical="center" textRotation="255"/>
      <protection/>
    </xf>
    <xf numFmtId="0" fontId="5" fillId="0" borderId="87" xfId="33" applyFont="1" applyFill="1" applyBorder="1" applyAlignment="1">
      <alignment horizontal="center" vertical="center" textRotation="255"/>
      <protection/>
    </xf>
    <xf numFmtId="0" fontId="0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center" vertical="center"/>
      <protection/>
    </xf>
    <xf numFmtId="0" fontId="14" fillId="34" borderId="15" xfId="33" applyFont="1" applyFill="1" applyBorder="1" applyAlignment="1" applyProtection="1">
      <alignment horizontal="distributed" vertical="center"/>
      <protection/>
    </xf>
    <xf numFmtId="0" fontId="14" fillId="34" borderId="11" xfId="33" applyFont="1" applyFill="1" applyBorder="1" applyAlignment="1" applyProtection="1">
      <alignment horizontal="distributed" vertical="center"/>
      <protection/>
    </xf>
    <xf numFmtId="0" fontId="5" fillId="0" borderId="88" xfId="33" applyFont="1" applyFill="1" applyBorder="1" applyAlignment="1">
      <alignment horizontal="center" vertical="center"/>
      <protection/>
    </xf>
    <xf numFmtId="0" fontId="5" fillId="0" borderId="89" xfId="33" applyFont="1" applyFill="1" applyBorder="1" applyAlignment="1">
      <alignment horizontal="center" vertical="center"/>
      <protection/>
    </xf>
    <xf numFmtId="10" fontId="2" fillId="34" borderId="12" xfId="42" applyNumberFormat="1" applyFont="1" applyFill="1" applyBorder="1" applyAlignment="1" applyProtection="1">
      <alignment vertical="center"/>
      <protection/>
    </xf>
    <xf numFmtId="10" fontId="2" fillId="34" borderId="85" xfId="42" applyNumberFormat="1" applyFont="1" applyFill="1" applyBorder="1" applyAlignment="1" applyProtection="1">
      <alignment vertical="center"/>
      <protection/>
    </xf>
    <xf numFmtId="10" fontId="2" fillId="34" borderId="84" xfId="42" applyNumberFormat="1" applyFont="1" applyFill="1" applyBorder="1" applyAlignment="1" applyProtection="1">
      <alignment vertical="center"/>
      <protection/>
    </xf>
    <xf numFmtId="10" fontId="2" fillId="34" borderId="26" xfId="42" applyNumberFormat="1" applyFont="1" applyFill="1" applyBorder="1" applyAlignment="1" applyProtection="1">
      <alignment vertical="center"/>
      <protection/>
    </xf>
    <xf numFmtId="0" fontId="14" fillId="5" borderId="90" xfId="33" applyFont="1" applyFill="1" applyBorder="1" applyAlignment="1">
      <alignment horizontal="distributed" vertical="center" indent="1"/>
      <protection/>
    </xf>
    <xf numFmtId="0" fontId="14" fillId="5" borderId="91" xfId="33" applyFont="1" applyFill="1" applyBorder="1" applyAlignment="1">
      <alignment horizontal="distributed" vertical="center" indent="1"/>
      <protection/>
    </xf>
    <xf numFmtId="0" fontId="14" fillId="5" borderId="53" xfId="33" applyFont="1" applyFill="1" applyBorder="1" applyAlignment="1">
      <alignment horizontal="distributed" vertical="center" indent="1"/>
      <protection/>
    </xf>
    <xf numFmtId="0" fontId="5" fillId="34" borderId="17" xfId="33" applyFont="1" applyFill="1" applyBorder="1" applyAlignment="1">
      <alignment horizontal="distributed" vertical="center"/>
      <protection/>
    </xf>
    <xf numFmtId="0" fontId="5" fillId="34" borderId="81" xfId="33" applyFont="1" applyFill="1" applyBorder="1" applyAlignment="1">
      <alignment horizontal="distributed" vertical="center"/>
      <protection/>
    </xf>
    <xf numFmtId="0" fontId="5" fillId="34" borderId="68" xfId="33" applyFont="1" applyFill="1" applyBorder="1" applyAlignment="1">
      <alignment horizontal="distributed" vertical="center"/>
      <protection/>
    </xf>
    <xf numFmtId="0" fontId="5" fillId="34" borderId="28" xfId="33" applyFont="1" applyFill="1" applyBorder="1" applyAlignment="1">
      <alignment horizontal="center" vertical="center" wrapText="1"/>
      <protection/>
    </xf>
    <xf numFmtId="0" fontId="5" fillId="34" borderId="80" xfId="33" applyFont="1" applyFill="1" applyBorder="1" applyAlignment="1">
      <alignment horizontal="center" vertical="center" wrapText="1"/>
      <protection/>
    </xf>
    <xf numFmtId="0" fontId="5" fillId="34" borderId="48" xfId="33" applyFont="1" applyFill="1" applyBorder="1" applyAlignment="1">
      <alignment horizontal="center" vertical="center" wrapText="1"/>
      <protection/>
    </xf>
    <xf numFmtId="0" fontId="5" fillId="34" borderId="42" xfId="33" applyFont="1" applyFill="1" applyBorder="1" applyAlignment="1">
      <alignment horizontal="center" vertical="center"/>
      <protection/>
    </xf>
    <xf numFmtId="0" fontId="5" fillId="34" borderId="78" xfId="33" applyFont="1" applyFill="1" applyBorder="1" applyAlignment="1">
      <alignment horizontal="center" vertical="center"/>
      <protection/>
    </xf>
    <xf numFmtId="0" fontId="5" fillId="34" borderId="79" xfId="33" applyFont="1" applyFill="1" applyBorder="1" applyAlignment="1">
      <alignment horizontal="center" vertical="center"/>
      <protection/>
    </xf>
    <xf numFmtId="0" fontId="5" fillId="34" borderId="10" xfId="33" applyFont="1" applyFill="1" applyBorder="1" applyAlignment="1">
      <alignment horizontal="center" vertical="center" textRotation="255"/>
      <protection/>
    </xf>
    <xf numFmtId="0" fontId="5" fillId="34" borderId="10" xfId="33" applyFont="1" applyFill="1" applyBorder="1" applyAlignment="1">
      <alignment horizontal="center" vertical="center" wrapText="1"/>
      <protection/>
    </xf>
    <xf numFmtId="0" fontId="14" fillId="34" borderId="74" xfId="33" applyFont="1" applyFill="1" applyBorder="1" applyAlignment="1">
      <alignment horizontal="distributed" vertical="center"/>
      <protection/>
    </xf>
    <xf numFmtId="0" fontId="14" fillId="34" borderId="75" xfId="33" applyFont="1" applyFill="1" applyBorder="1" applyAlignment="1">
      <alignment horizontal="distributed" vertical="center"/>
      <protection/>
    </xf>
    <xf numFmtId="0" fontId="14" fillId="34" borderId="52" xfId="33" applyFont="1" applyFill="1" applyBorder="1" applyAlignment="1">
      <alignment horizontal="distributed" vertical="center"/>
      <protection/>
    </xf>
    <xf numFmtId="0" fontId="5" fillId="34" borderId="34" xfId="33" applyFont="1" applyFill="1" applyBorder="1" applyAlignment="1">
      <alignment horizontal="center" vertical="center" textRotation="255"/>
      <protection/>
    </xf>
    <xf numFmtId="0" fontId="5" fillId="34" borderId="86" xfId="33" applyFont="1" applyFill="1" applyBorder="1" applyAlignment="1">
      <alignment horizontal="center" vertical="center" textRotation="255"/>
      <protection/>
    </xf>
    <xf numFmtId="0" fontId="5" fillId="34" borderId="87" xfId="33" applyFont="1" applyFill="1" applyBorder="1" applyAlignment="1">
      <alignment horizontal="center" vertical="center" textRotation="255"/>
      <protection/>
    </xf>
    <xf numFmtId="0" fontId="5" fillId="34" borderId="28" xfId="33" applyFont="1" applyFill="1" applyBorder="1" applyAlignment="1">
      <alignment horizontal="center" vertical="center"/>
      <protection/>
    </xf>
    <xf numFmtId="0" fontId="5" fillId="34" borderId="80" xfId="33" applyFont="1" applyFill="1" applyBorder="1" applyAlignment="1">
      <alignment horizontal="center" vertical="center"/>
      <protection/>
    </xf>
    <xf numFmtId="0" fontId="5" fillId="34" borderId="48" xfId="33" applyFont="1" applyFill="1" applyBorder="1" applyAlignment="1">
      <alignment horizontal="center" vertical="center"/>
      <protection/>
    </xf>
    <xf numFmtId="0" fontId="5" fillId="34" borderId="19" xfId="33" applyFont="1" applyFill="1" applyBorder="1" applyAlignment="1">
      <alignment horizontal="center" vertical="center" wrapText="1"/>
      <protection/>
    </xf>
    <xf numFmtId="0" fontId="5" fillId="34" borderId="28" xfId="33" applyFont="1" applyFill="1" applyBorder="1" applyAlignment="1">
      <alignment horizontal="center" vertical="center" textRotation="255"/>
      <protection/>
    </xf>
    <xf numFmtId="0" fontId="5" fillId="34" borderId="48" xfId="33" applyFont="1" applyFill="1" applyBorder="1" applyAlignment="1">
      <alignment horizontal="center" vertical="center" textRotation="255"/>
      <protection/>
    </xf>
    <xf numFmtId="0" fontId="5" fillId="34" borderId="41" xfId="33" applyFont="1" applyFill="1" applyBorder="1" applyAlignment="1">
      <alignment horizontal="distributed" vertical="center"/>
      <protection/>
    </xf>
    <xf numFmtId="0" fontId="5" fillId="34" borderId="78" xfId="33" applyFont="1" applyFill="1" applyBorder="1" applyAlignment="1">
      <alignment horizontal="distributed" vertical="center"/>
      <protection/>
    </xf>
    <xf numFmtId="0" fontId="5" fillId="34" borderId="23" xfId="33" applyFont="1" applyFill="1" applyBorder="1" applyAlignment="1">
      <alignment horizontal="distributed" vertical="center"/>
      <protection/>
    </xf>
    <xf numFmtId="0" fontId="0" fillId="34" borderId="0" xfId="33" applyFont="1" applyFill="1" applyAlignment="1">
      <alignment horizontal="center" vertical="center"/>
      <protection/>
    </xf>
    <xf numFmtId="0" fontId="14" fillId="34" borderId="41" xfId="33" applyFont="1" applyFill="1" applyBorder="1" applyAlignment="1" applyProtection="1">
      <alignment horizontal="center" vertical="center"/>
      <protection/>
    </xf>
    <xf numFmtId="0" fontId="14" fillId="34" borderId="78" xfId="33" applyFont="1" applyFill="1" applyBorder="1" applyAlignment="1" applyProtection="1">
      <alignment horizontal="center" vertical="center"/>
      <protection/>
    </xf>
    <xf numFmtId="0" fontId="14" fillId="34" borderId="78" xfId="33" applyFont="1" applyFill="1" applyBorder="1" applyAlignment="1" applyProtection="1">
      <alignment horizontal="distributed" vertical="center"/>
      <protection/>
    </xf>
    <xf numFmtId="0" fontId="14" fillId="34" borderId="23" xfId="33" applyFont="1" applyFill="1" applyBorder="1" applyAlignment="1" applyProtection="1">
      <alignment horizontal="distributed" vertical="center"/>
      <protection/>
    </xf>
    <xf numFmtId="0" fontId="5" fillId="34" borderId="80" xfId="33" applyFont="1" applyFill="1" applyBorder="1" applyAlignment="1">
      <alignment horizontal="center" vertical="center" textRotation="255"/>
      <protection/>
    </xf>
    <xf numFmtId="0" fontId="5" fillId="34" borderId="18" xfId="33" applyFont="1" applyFill="1" applyBorder="1" applyAlignment="1">
      <alignment horizontal="center" vertical="center" textRotation="255"/>
      <protection/>
    </xf>
    <xf numFmtId="0" fontId="5" fillId="34" borderId="10" xfId="33" applyFont="1" applyFill="1" applyBorder="1" applyAlignment="1">
      <alignment horizontal="distributed" vertical="center"/>
      <protection/>
    </xf>
    <xf numFmtId="0" fontId="5" fillId="34" borderId="17" xfId="33" applyFont="1" applyFill="1" applyBorder="1" applyAlignment="1">
      <alignment horizontal="distributed" vertical="center"/>
      <protection/>
    </xf>
    <xf numFmtId="0" fontId="5" fillId="34" borderId="81" xfId="33" applyFont="1" applyFill="1" applyBorder="1" applyAlignment="1">
      <alignment horizontal="distributed" vertical="center"/>
      <protection/>
    </xf>
    <xf numFmtId="0" fontId="5" fillId="34" borderId="68" xfId="33" applyFont="1" applyFill="1" applyBorder="1" applyAlignment="1">
      <alignment horizontal="distributed" vertical="center"/>
      <protection/>
    </xf>
    <xf numFmtId="0" fontId="5" fillId="34" borderId="35" xfId="33" applyFont="1" applyFill="1" applyBorder="1" applyAlignment="1">
      <alignment horizontal="center" vertical="center" wrapText="1"/>
      <protection/>
    </xf>
    <xf numFmtId="0" fontId="5" fillId="34" borderId="76" xfId="33" applyFont="1" applyFill="1" applyBorder="1" applyAlignment="1">
      <alignment horizontal="center" vertical="center" wrapText="1"/>
      <protection/>
    </xf>
    <xf numFmtId="0" fontId="5" fillId="34" borderId="77" xfId="33" applyFont="1" applyFill="1" applyBorder="1" applyAlignment="1">
      <alignment horizontal="center" vertical="center" wrapText="1"/>
      <protection/>
    </xf>
    <xf numFmtId="0" fontId="5" fillId="34" borderId="88" xfId="33" applyFont="1" applyFill="1" applyBorder="1" applyAlignment="1">
      <alignment horizontal="center" vertical="center"/>
      <protection/>
    </xf>
    <xf numFmtId="0" fontId="5" fillId="34" borderId="89" xfId="33" applyFont="1" applyFill="1" applyBorder="1" applyAlignment="1">
      <alignment horizontal="center" vertical="center"/>
      <protection/>
    </xf>
    <xf numFmtId="10" fontId="2" fillId="0" borderId="11" xfId="42" applyNumberFormat="1" applyFont="1" applyFill="1" applyBorder="1" applyAlignment="1" applyProtection="1">
      <alignment vertical="center"/>
      <protection/>
    </xf>
    <xf numFmtId="0" fontId="14" fillId="11" borderId="90" xfId="33" applyFont="1" applyFill="1" applyBorder="1" applyAlignment="1">
      <alignment horizontal="distributed" vertical="center" indent="1"/>
      <protection/>
    </xf>
    <xf numFmtId="0" fontId="14" fillId="11" borderId="91" xfId="33" applyFont="1" applyFill="1" applyBorder="1" applyAlignment="1">
      <alignment horizontal="distributed" vertical="center" indent="1"/>
      <protection/>
    </xf>
    <xf numFmtId="0" fontId="14" fillId="11" borderId="53" xfId="33" applyFont="1" applyFill="1" applyBorder="1" applyAlignment="1">
      <alignment horizontal="distributed" vertical="center" indent="1"/>
      <protection/>
    </xf>
    <xf numFmtId="0" fontId="5" fillId="0" borderId="30" xfId="33" applyFont="1" applyFill="1" applyBorder="1" applyAlignment="1">
      <alignment horizontal="center" vertical="center" wrapText="1"/>
      <protection/>
    </xf>
    <xf numFmtId="0" fontId="5" fillId="0" borderId="92" xfId="33" applyFont="1" applyFill="1" applyBorder="1" applyAlignment="1">
      <alignment horizontal="center" vertical="center" wrapText="1"/>
      <protection/>
    </xf>
    <xf numFmtId="0" fontId="5" fillId="0" borderId="51" xfId="33" applyFont="1" applyFill="1" applyBorder="1" applyAlignment="1">
      <alignment horizontal="center" vertical="center" wrapText="1"/>
      <protection/>
    </xf>
    <xf numFmtId="0" fontId="14" fillId="0" borderId="74" xfId="33" applyFont="1" applyFill="1" applyBorder="1" applyAlignment="1">
      <alignment horizontal="center" vertical="center"/>
      <protection/>
    </xf>
    <xf numFmtId="0" fontId="14" fillId="0" borderId="75" xfId="33" applyFont="1" applyFill="1" applyBorder="1" applyAlignment="1">
      <alignment horizontal="center" vertical="center"/>
      <protection/>
    </xf>
    <xf numFmtId="0" fontId="14" fillId="0" borderId="52" xfId="33" applyFont="1" applyFill="1" applyBorder="1" applyAlignment="1">
      <alignment horizontal="center" vertical="center"/>
      <protection/>
    </xf>
    <xf numFmtId="0" fontId="14" fillId="0" borderId="67" xfId="33" applyFont="1" applyFill="1" applyBorder="1" applyAlignment="1">
      <alignment vertical="center"/>
      <protection/>
    </xf>
    <xf numFmtId="0" fontId="0" fillId="0" borderId="42" xfId="0" applyBorder="1" applyAlignment="1">
      <alignment vertical="center"/>
    </xf>
    <xf numFmtId="0" fontId="14" fillId="0" borderId="21" xfId="33" applyFont="1" applyFill="1" applyBorder="1" applyAlignment="1" applyProtection="1">
      <alignment horizontal="distributed" vertical="center"/>
      <protection/>
    </xf>
    <xf numFmtId="0" fontId="5" fillId="0" borderId="36" xfId="33" applyFont="1" applyFill="1" applyBorder="1" applyAlignment="1">
      <alignment horizontal="center" vertical="center" textRotation="255"/>
      <protection/>
    </xf>
    <xf numFmtId="0" fontId="5" fillId="0" borderId="93" xfId="33" applyFont="1" applyFill="1" applyBorder="1" applyAlignment="1">
      <alignment horizontal="center" vertical="center" textRotation="255"/>
      <protection/>
    </xf>
    <xf numFmtId="0" fontId="5" fillId="0" borderId="94" xfId="33" applyFont="1" applyFill="1" applyBorder="1" applyAlignment="1">
      <alignment horizontal="center" vertical="center" textRotation="255"/>
      <protection/>
    </xf>
    <xf numFmtId="0" fontId="5" fillId="0" borderId="29" xfId="33" applyFont="1" applyFill="1" applyBorder="1" applyAlignment="1">
      <alignment horizontal="center" vertical="center" wrapText="1"/>
      <protection/>
    </xf>
    <xf numFmtId="0" fontId="5" fillId="0" borderId="95" xfId="33" applyFont="1" applyFill="1" applyBorder="1" applyAlignment="1">
      <alignment horizontal="center" vertical="center" wrapText="1"/>
      <protection/>
    </xf>
    <xf numFmtId="0" fontId="5" fillId="0" borderId="49" xfId="33" applyFont="1" applyFill="1" applyBorder="1" applyAlignment="1">
      <alignment horizontal="center" vertical="center" wrapText="1"/>
      <protection/>
    </xf>
    <xf numFmtId="0" fontId="14" fillId="5" borderId="96" xfId="33" applyFont="1" applyFill="1" applyBorder="1" applyAlignment="1">
      <alignment horizontal="distributed" vertical="center" indent="1"/>
      <protection/>
    </xf>
    <xf numFmtId="0" fontId="14" fillId="5" borderId="97" xfId="33" applyFont="1" applyFill="1" applyBorder="1" applyAlignment="1">
      <alignment horizontal="distributed" vertical="center" indent="1"/>
      <protection/>
    </xf>
    <xf numFmtId="0" fontId="14" fillId="5" borderId="98" xfId="33" applyFont="1" applyFill="1" applyBorder="1" applyAlignment="1">
      <alignment horizontal="distributed" vertical="center" indent="1"/>
      <protection/>
    </xf>
    <xf numFmtId="0" fontId="14" fillId="0" borderId="41" xfId="33" applyFont="1" applyFill="1" applyBorder="1" applyAlignment="1" applyProtection="1">
      <alignment horizontal="center" vertical="center" shrinkToFit="1"/>
      <protection/>
    </xf>
    <xf numFmtId="0" fontId="14" fillId="0" borderId="78" xfId="33" applyFont="1" applyFill="1" applyBorder="1" applyAlignment="1" applyProtection="1">
      <alignment horizontal="center" vertical="center" shrinkToFit="1"/>
      <protection/>
    </xf>
    <xf numFmtId="0" fontId="14" fillId="0" borderId="78" xfId="33" applyFont="1" applyFill="1" applyBorder="1" applyAlignment="1" applyProtection="1">
      <alignment horizontal="distributed" vertical="center" shrinkToFit="1"/>
      <protection/>
    </xf>
    <xf numFmtId="0" fontId="14" fillId="0" borderId="23" xfId="33" applyFont="1" applyFill="1" applyBorder="1" applyAlignment="1" applyProtection="1">
      <alignment horizontal="distributed" vertical="center" shrinkToFit="1"/>
      <protection/>
    </xf>
    <xf numFmtId="0" fontId="14" fillId="0" borderId="15" xfId="33" applyFont="1" applyFill="1" applyBorder="1" applyAlignment="1" applyProtection="1">
      <alignment horizontal="distributed" vertical="center" shrinkToFit="1"/>
      <protection/>
    </xf>
    <xf numFmtId="0" fontId="14" fillId="0" borderId="11" xfId="33" applyFont="1" applyFill="1" applyBorder="1" applyAlignment="1" applyProtection="1">
      <alignment horizontal="distributed" vertical="center" shrinkToFit="1"/>
      <protection/>
    </xf>
    <xf numFmtId="0" fontId="14" fillId="0" borderId="99" xfId="33" applyFont="1" applyFill="1" applyBorder="1" applyAlignment="1" applyProtection="1">
      <alignment horizontal="center" vertical="center"/>
      <protection/>
    </xf>
    <xf numFmtId="0" fontId="14" fillId="0" borderId="100" xfId="33" applyFont="1" applyFill="1" applyBorder="1" applyAlignment="1" applyProtection="1">
      <alignment horizontal="center" vertical="center"/>
      <protection/>
    </xf>
    <xf numFmtId="0" fontId="14" fillId="0" borderId="100" xfId="33" applyFont="1" applyFill="1" applyBorder="1" applyAlignment="1" applyProtection="1">
      <alignment horizontal="distributed" vertical="center"/>
      <protection/>
    </xf>
    <xf numFmtId="0" fontId="14" fillId="0" borderId="50" xfId="33" applyFont="1" applyFill="1" applyBorder="1" applyAlignment="1" applyProtection="1">
      <alignment horizontal="distributed" vertical="center"/>
      <protection/>
    </xf>
    <xf numFmtId="0" fontId="5" fillId="0" borderId="4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5" fillId="0" borderId="86" xfId="0" applyFont="1" applyBorder="1" applyAlignment="1">
      <alignment horizontal="distributed" vertical="center"/>
    </xf>
    <xf numFmtId="0" fontId="5" fillId="0" borderId="87" xfId="0" applyFont="1" applyBorder="1" applyAlignment="1">
      <alignment horizontal="distributed" vertical="center"/>
    </xf>
    <xf numFmtId="0" fontId="5" fillId="33" borderId="50" xfId="0" applyFont="1" applyFill="1" applyBorder="1" applyAlignment="1">
      <alignment horizontal="center" vertical="center" textRotation="255"/>
    </xf>
    <xf numFmtId="0" fontId="5" fillId="33" borderId="68" xfId="0" applyFont="1" applyFill="1" applyBorder="1" applyAlignment="1">
      <alignment horizontal="center" vertical="center" textRotation="255"/>
    </xf>
    <xf numFmtId="10" fontId="2" fillId="0" borderId="12" xfId="41" applyNumberFormat="1" applyFont="1" applyBorder="1" applyAlignment="1">
      <alignment horizontal="center" vertical="center"/>
    </xf>
    <xf numFmtId="10" fontId="2" fillId="0" borderId="26" xfId="41" applyNumberFormat="1" applyFont="1" applyBorder="1" applyAlignment="1">
      <alignment horizontal="center" vertical="center"/>
    </xf>
    <xf numFmtId="10" fontId="2" fillId="0" borderId="12" xfId="41" applyNumberFormat="1" applyFont="1" applyBorder="1" applyAlignment="1">
      <alignment vertical="center"/>
    </xf>
    <xf numFmtId="10" fontId="2" fillId="0" borderId="84" xfId="41" applyNumberFormat="1" applyFont="1" applyBorder="1" applyAlignment="1">
      <alignment vertical="center"/>
    </xf>
    <xf numFmtId="10" fontId="2" fillId="0" borderId="26" xfId="41" applyNumberFormat="1" applyFont="1" applyBorder="1" applyAlignment="1">
      <alignment vertical="center"/>
    </xf>
    <xf numFmtId="0" fontId="5" fillId="0" borderId="9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distributed" vertical="center"/>
    </xf>
    <xf numFmtId="0" fontId="5" fillId="33" borderId="81" xfId="0" applyFont="1" applyFill="1" applyBorder="1" applyAlignment="1">
      <alignment horizontal="distributed" vertical="center"/>
    </xf>
    <xf numFmtId="0" fontId="5" fillId="33" borderId="68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81" xfId="0" applyFont="1" applyFill="1" applyBorder="1" applyAlignment="1">
      <alignment horizontal="distributed" vertical="center"/>
    </xf>
    <xf numFmtId="0" fontId="5" fillId="33" borderId="68" xfId="0" applyFont="1" applyFill="1" applyBorder="1" applyAlignment="1">
      <alignment horizontal="distributed" vertical="center"/>
    </xf>
    <xf numFmtId="0" fontId="16" fillId="0" borderId="0" xfId="33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4" fillId="33" borderId="82" xfId="0" applyFont="1" applyFill="1" applyBorder="1" applyAlignment="1">
      <alignment horizontal="distributed" vertical="center"/>
    </xf>
    <xf numFmtId="0" fontId="14" fillId="33" borderId="21" xfId="0" applyFont="1" applyFill="1" applyBorder="1" applyAlignment="1">
      <alignment horizontal="distributed" vertical="center"/>
    </xf>
    <xf numFmtId="0" fontId="14" fillId="33" borderId="24" xfId="0" applyFont="1" applyFill="1" applyBorder="1" applyAlignment="1">
      <alignment horizontal="distributed" vertical="center"/>
    </xf>
    <xf numFmtId="0" fontId="14" fillId="33" borderId="42" xfId="0" applyFont="1" applyFill="1" applyBorder="1" applyAlignment="1">
      <alignment horizontal="distributed" vertical="center"/>
    </xf>
    <xf numFmtId="0" fontId="14" fillId="33" borderId="78" xfId="0" applyFont="1" applyFill="1" applyBorder="1" applyAlignment="1">
      <alignment horizontal="distributed" vertical="center"/>
    </xf>
    <xf numFmtId="0" fontId="14" fillId="33" borderId="79" xfId="0" applyFont="1" applyFill="1" applyBorder="1" applyAlignment="1">
      <alignment horizontal="distributed" vertical="center"/>
    </xf>
    <xf numFmtId="0" fontId="5" fillId="33" borderId="94" xfId="0" applyFont="1" applyFill="1" applyBorder="1" applyAlignment="1">
      <alignment horizontal="center" vertical="center" textRotation="255"/>
    </xf>
    <xf numFmtId="0" fontId="5" fillId="33" borderId="18" xfId="0" applyFont="1" applyFill="1" applyBorder="1" applyAlignment="1">
      <alignment horizontal="center" vertical="center" textRotation="255"/>
    </xf>
    <xf numFmtId="0" fontId="5" fillId="33" borderId="48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" vertical="center" textRotation="255"/>
    </xf>
    <xf numFmtId="0" fontId="5" fillId="33" borderId="48" xfId="0" applyFont="1" applyFill="1" applyBorder="1" applyAlignment="1">
      <alignment horizontal="center" vertical="center" textRotation="255"/>
    </xf>
    <xf numFmtId="0" fontId="12" fillId="33" borderId="57" xfId="0" applyFont="1" applyFill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百分比 2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C29"/>
  <sheetViews>
    <sheetView zoomScale="70" zoomScaleNormal="70" zoomScaleSheetLayoutView="55" zoomScalePageLayoutView="0" workbookViewId="0" topLeftCell="A1">
      <selection activeCell="E6" sqref="E1:E16384"/>
    </sheetView>
  </sheetViews>
  <sheetFormatPr defaultColWidth="0" defaultRowHeight="16.5"/>
  <cols>
    <col min="1" max="1" width="4.125" style="16" customWidth="1"/>
    <col min="2" max="2" width="7.875" style="16" customWidth="1"/>
    <col min="3" max="3" width="6.75390625" style="41" customWidth="1"/>
    <col min="4" max="4" width="7.25390625" style="16" customWidth="1"/>
    <col min="5" max="5" width="6.75390625" style="16" customWidth="1"/>
    <col min="6" max="15" width="5.25390625" style="16" customWidth="1"/>
    <col min="16" max="16" width="6.75390625" style="16" customWidth="1"/>
    <col min="17" max="17" width="13.75390625" style="16" bestFit="1" customWidth="1"/>
    <col min="18" max="18" width="13.75390625" style="16" customWidth="1"/>
    <col min="19" max="19" width="11.75390625" style="42" customWidth="1"/>
    <col min="20" max="20" width="5.125" style="16" customWidth="1"/>
    <col min="21" max="23" width="5.75390625" style="16" customWidth="1"/>
    <col min="24" max="24" width="11.25390625" style="16" bestFit="1" customWidth="1"/>
    <col min="25" max="25" width="11.875" style="16" bestFit="1" customWidth="1"/>
    <col min="26" max="26" width="10.25390625" style="16" customWidth="1"/>
    <col min="27" max="27" width="9.875" style="16" customWidth="1"/>
    <col min="28" max="28" width="7.75390625" style="14" bestFit="1" customWidth="1"/>
    <col min="29" max="29" width="7.375" style="15" customWidth="1"/>
    <col min="30" max="30" width="6.875" style="16" customWidth="1"/>
    <col min="31" max="31" width="6.75390625" style="16" customWidth="1"/>
    <col min="32" max="36" width="0" style="16" hidden="1" customWidth="1"/>
    <col min="37" max="16384" width="9.00390625" style="16" hidden="1" customWidth="1"/>
  </cols>
  <sheetData>
    <row r="1" spans="1:27" ht="42" customHeight="1" thickBot="1">
      <c r="A1" s="471" t="s">
        <v>110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292" t="s">
        <v>116</v>
      </c>
      <c r="R1" s="292" t="s">
        <v>260</v>
      </c>
      <c r="S1" s="291"/>
      <c r="T1" s="291"/>
      <c r="U1" s="291"/>
      <c r="V1" s="291"/>
      <c r="W1" s="291"/>
      <c r="X1" s="291"/>
      <c r="Y1" s="291"/>
      <c r="Z1" s="291"/>
      <c r="AA1" s="291"/>
    </row>
    <row r="2" spans="1:27" ht="30" customHeight="1">
      <c r="A2" s="458" t="s">
        <v>1</v>
      </c>
      <c r="B2" s="459"/>
      <c r="C2" s="459"/>
      <c r="D2" s="459"/>
      <c r="E2" s="460"/>
      <c r="F2" s="444" t="s">
        <v>2</v>
      </c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6"/>
      <c r="T2" s="461" t="s">
        <v>3</v>
      </c>
      <c r="U2" s="462"/>
      <c r="V2" s="462"/>
      <c r="W2" s="462"/>
      <c r="X2" s="462"/>
      <c r="Y2" s="462"/>
      <c r="Z2" s="463"/>
      <c r="AA2" s="437" t="s">
        <v>44</v>
      </c>
    </row>
    <row r="3" spans="1:27" ht="20.25" customHeight="1">
      <c r="A3" s="486" t="s">
        <v>4</v>
      </c>
      <c r="B3" s="448" t="s">
        <v>86</v>
      </c>
      <c r="C3" s="468" t="s">
        <v>6</v>
      </c>
      <c r="D3" s="468" t="s">
        <v>45</v>
      </c>
      <c r="E3" s="448" t="s">
        <v>85</v>
      </c>
      <c r="F3" s="451" t="s">
        <v>47</v>
      </c>
      <c r="G3" s="455" t="s">
        <v>48</v>
      </c>
      <c r="H3" s="456"/>
      <c r="I3" s="456"/>
      <c r="J3" s="456"/>
      <c r="K3" s="456"/>
      <c r="L3" s="456"/>
      <c r="M3" s="456"/>
      <c r="N3" s="456"/>
      <c r="O3" s="456"/>
      <c r="P3" s="457"/>
      <c r="Q3" s="448" t="s">
        <v>82</v>
      </c>
      <c r="R3" s="443" t="s">
        <v>108</v>
      </c>
      <c r="S3" s="440" t="s">
        <v>84</v>
      </c>
      <c r="T3" s="485" t="s">
        <v>51</v>
      </c>
      <c r="U3" s="454" t="s">
        <v>52</v>
      </c>
      <c r="V3" s="454"/>
      <c r="W3" s="454"/>
      <c r="X3" s="443" t="s">
        <v>53</v>
      </c>
      <c r="Y3" s="448" t="s">
        <v>82</v>
      </c>
      <c r="Z3" s="464" t="s">
        <v>83</v>
      </c>
      <c r="AA3" s="438"/>
    </row>
    <row r="4" spans="1:27" ht="20.25" customHeight="1">
      <c r="A4" s="487"/>
      <c r="B4" s="449"/>
      <c r="C4" s="469"/>
      <c r="D4" s="469"/>
      <c r="E4" s="449"/>
      <c r="F4" s="452"/>
      <c r="G4" s="451" t="s">
        <v>57</v>
      </c>
      <c r="H4" s="451" t="s">
        <v>58</v>
      </c>
      <c r="I4" s="465" t="s">
        <v>59</v>
      </c>
      <c r="J4" s="466"/>
      <c r="K4" s="466"/>
      <c r="L4" s="466"/>
      <c r="M4" s="466"/>
      <c r="N4" s="466"/>
      <c r="O4" s="467"/>
      <c r="P4" s="451" t="s">
        <v>60</v>
      </c>
      <c r="Q4" s="449"/>
      <c r="R4" s="443"/>
      <c r="S4" s="441"/>
      <c r="T4" s="485"/>
      <c r="U4" s="447" t="s">
        <v>61</v>
      </c>
      <c r="V4" s="447" t="s">
        <v>62</v>
      </c>
      <c r="W4" s="447" t="s">
        <v>60</v>
      </c>
      <c r="X4" s="443"/>
      <c r="Y4" s="449"/>
      <c r="Z4" s="464"/>
      <c r="AA4" s="438"/>
    </row>
    <row r="5" spans="1:29" s="22" customFormat="1" ht="20.25" customHeight="1">
      <c r="A5" s="488"/>
      <c r="B5" s="450"/>
      <c r="C5" s="470"/>
      <c r="D5" s="470"/>
      <c r="E5" s="450"/>
      <c r="F5" s="453"/>
      <c r="G5" s="453"/>
      <c r="H5" s="453"/>
      <c r="I5" s="18" t="s">
        <v>63</v>
      </c>
      <c r="J5" s="18" t="s">
        <v>64</v>
      </c>
      <c r="K5" s="18" t="s">
        <v>65</v>
      </c>
      <c r="L5" s="18" t="s">
        <v>66</v>
      </c>
      <c r="M5" s="18" t="s">
        <v>67</v>
      </c>
      <c r="N5" s="18" t="s">
        <v>68</v>
      </c>
      <c r="O5" s="19" t="s">
        <v>69</v>
      </c>
      <c r="P5" s="453"/>
      <c r="Q5" s="450"/>
      <c r="R5" s="443"/>
      <c r="S5" s="442"/>
      <c r="T5" s="485"/>
      <c r="U5" s="447"/>
      <c r="V5" s="447"/>
      <c r="W5" s="447"/>
      <c r="X5" s="443"/>
      <c r="Y5" s="450"/>
      <c r="Z5" s="464"/>
      <c r="AA5" s="439"/>
      <c r="AB5" s="20"/>
      <c r="AC5" s="21"/>
    </row>
    <row r="6" spans="1:29" ht="35.25" customHeight="1">
      <c r="A6" s="23">
        <v>1</v>
      </c>
      <c r="B6" s="24" t="s">
        <v>120</v>
      </c>
      <c r="C6" s="25" t="s">
        <v>121</v>
      </c>
      <c r="D6" s="61" t="s">
        <v>122</v>
      </c>
      <c r="E6" s="83" t="s">
        <v>123</v>
      </c>
      <c r="F6" s="26" t="s">
        <v>124</v>
      </c>
      <c r="G6" s="27">
        <v>0</v>
      </c>
      <c r="H6" s="27">
        <v>0</v>
      </c>
      <c r="I6" s="27">
        <v>0</v>
      </c>
      <c r="J6" s="27">
        <v>30</v>
      </c>
      <c r="K6" s="27">
        <v>160</v>
      </c>
      <c r="L6" s="27">
        <v>0</v>
      </c>
      <c r="M6" s="27">
        <v>0</v>
      </c>
      <c r="N6" s="27">
        <v>0</v>
      </c>
      <c r="O6" s="28">
        <v>0</v>
      </c>
      <c r="P6" s="27">
        <v>190</v>
      </c>
      <c r="Q6" s="302">
        <v>26068.16</v>
      </c>
      <c r="R6" s="302">
        <v>27380.7</v>
      </c>
      <c r="S6" s="30">
        <v>173935</v>
      </c>
      <c r="T6" s="31"/>
      <c r="U6" s="27"/>
      <c r="V6" s="27"/>
      <c r="W6" s="27">
        <v>0</v>
      </c>
      <c r="X6" s="302"/>
      <c r="Y6" s="302"/>
      <c r="Z6" s="33"/>
      <c r="AA6" s="34"/>
      <c r="AB6" s="239">
        <v>20.999891731664643</v>
      </c>
      <c r="AC6" s="35"/>
    </row>
    <row r="7" spans="1:29" ht="35.25" customHeight="1">
      <c r="A7" s="23">
        <v>2</v>
      </c>
      <c r="B7" s="24" t="s">
        <v>125</v>
      </c>
      <c r="C7" s="25" t="s">
        <v>121</v>
      </c>
      <c r="D7" s="61" t="s">
        <v>126</v>
      </c>
      <c r="E7" s="83" t="s">
        <v>127</v>
      </c>
      <c r="F7" s="26"/>
      <c r="G7" s="27"/>
      <c r="H7" s="27"/>
      <c r="I7" s="27"/>
      <c r="J7" s="27"/>
      <c r="K7" s="27"/>
      <c r="L7" s="27"/>
      <c r="M7" s="27"/>
      <c r="N7" s="27"/>
      <c r="O7" s="28"/>
      <c r="P7" s="27">
        <v>0</v>
      </c>
      <c r="Q7" s="302"/>
      <c r="R7" s="303"/>
      <c r="S7" s="30"/>
      <c r="T7" s="31">
        <v>5</v>
      </c>
      <c r="U7" s="27">
        <v>0</v>
      </c>
      <c r="V7" s="27">
        <v>8</v>
      </c>
      <c r="W7" s="27">
        <v>8</v>
      </c>
      <c r="X7" s="302">
        <v>872.09</v>
      </c>
      <c r="Y7" s="302">
        <v>2177.14</v>
      </c>
      <c r="Z7" s="33">
        <v>24500</v>
      </c>
      <c r="AA7" s="34"/>
      <c r="AB7" s="278">
        <v>3062.5</v>
      </c>
      <c r="AC7" s="35"/>
    </row>
    <row r="8" spans="1:29" ht="35.25" customHeight="1">
      <c r="A8" s="23">
        <v>3</v>
      </c>
      <c r="B8" s="83" t="s">
        <v>128</v>
      </c>
      <c r="C8" s="25" t="s">
        <v>121</v>
      </c>
      <c r="D8" s="61" t="s">
        <v>129</v>
      </c>
      <c r="E8" s="83" t="s">
        <v>130</v>
      </c>
      <c r="F8" s="26" t="s">
        <v>131</v>
      </c>
      <c r="G8" s="27">
        <v>14</v>
      </c>
      <c r="H8" s="27">
        <v>0</v>
      </c>
      <c r="I8" s="27">
        <v>0</v>
      </c>
      <c r="J8" s="27">
        <v>177</v>
      </c>
      <c r="K8" s="27">
        <v>337</v>
      </c>
      <c r="L8" s="27">
        <v>0</v>
      </c>
      <c r="M8" s="27">
        <v>0</v>
      </c>
      <c r="N8" s="27">
        <v>0</v>
      </c>
      <c r="O8" s="28">
        <v>0</v>
      </c>
      <c r="P8" s="27">
        <v>528</v>
      </c>
      <c r="Q8" s="302">
        <v>59375.26</v>
      </c>
      <c r="R8" s="302">
        <v>61295.86</v>
      </c>
      <c r="S8" s="30">
        <v>500000</v>
      </c>
      <c r="T8" s="31"/>
      <c r="U8" s="27"/>
      <c r="V8" s="27"/>
      <c r="W8" s="27">
        <v>0</v>
      </c>
      <c r="X8" s="302"/>
      <c r="Y8" s="302"/>
      <c r="Z8" s="33"/>
      <c r="AA8" s="34"/>
      <c r="AB8" s="239">
        <v>26.96581077390008</v>
      </c>
      <c r="AC8" s="35"/>
    </row>
    <row r="9" spans="1:29" ht="35.25" customHeight="1">
      <c r="A9" s="23">
        <v>4</v>
      </c>
      <c r="B9" s="24" t="s">
        <v>132</v>
      </c>
      <c r="C9" s="25" t="s">
        <v>133</v>
      </c>
      <c r="D9" s="17" t="s">
        <v>134</v>
      </c>
      <c r="E9" s="83" t="s">
        <v>123</v>
      </c>
      <c r="F9" s="26" t="s">
        <v>135</v>
      </c>
      <c r="G9" s="27">
        <v>0</v>
      </c>
      <c r="H9" s="27">
        <v>0</v>
      </c>
      <c r="I9" s="27">
        <v>0</v>
      </c>
      <c r="J9" s="27">
        <v>0</v>
      </c>
      <c r="K9" s="27">
        <v>95</v>
      </c>
      <c r="L9" s="27">
        <v>0</v>
      </c>
      <c r="M9" s="27">
        <v>0</v>
      </c>
      <c r="N9" s="27">
        <v>0</v>
      </c>
      <c r="O9" s="28">
        <v>0</v>
      </c>
      <c r="P9" s="27">
        <v>95</v>
      </c>
      <c r="Q9" s="302">
        <v>23347.23</v>
      </c>
      <c r="R9" s="302">
        <v>24481.77</v>
      </c>
      <c r="S9" s="30">
        <v>222000</v>
      </c>
      <c r="T9" s="31"/>
      <c r="U9" s="27"/>
      <c r="V9" s="27"/>
      <c r="W9" s="27">
        <v>0</v>
      </c>
      <c r="X9" s="302"/>
      <c r="Y9" s="302"/>
      <c r="Z9" s="33"/>
      <c r="AA9" s="34"/>
      <c r="AB9" s="239">
        <v>29.976766284490918</v>
      </c>
      <c r="AC9" s="35"/>
    </row>
    <row r="10" spans="1:29" ht="35.25" customHeight="1">
      <c r="A10" s="23">
        <v>5</v>
      </c>
      <c r="B10" s="83" t="s">
        <v>136</v>
      </c>
      <c r="C10" s="25" t="s">
        <v>137</v>
      </c>
      <c r="D10" s="17" t="s">
        <v>138</v>
      </c>
      <c r="E10" s="24" t="s">
        <v>139</v>
      </c>
      <c r="F10" s="26" t="s">
        <v>124</v>
      </c>
      <c r="G10" s="27">
        <v>2</v>
      </c>
      <c r="H10" s="27">
        <v>0</v>
      </c>
      <c r="I10" s="27">
        <v>0</v>
      </c>
      <c r="J10" s="27">
        <v>95</v>
      </c>
      <c r="K10" s="27">
        <v>23</v>
      </c>
      <c r="L10" s="27">
        <v>0</v>
      </c>
      <c r="M10" s="27">
        <v>0</v>
      </c>
      <c r="N10" s="27">
        <v>0</v>
      </c>
      <c r="O10" s="28">
        <v>0</v>
      </c>
      <c r="P10" s="27">
        <v>120</v>
      </c>
      <c r="Q10" s="302">
        <v>10663.24</v>
      </c>
      <c r="R10" s="302">
        <v>11264.84</v>
      </c>
      <c r="S10" s="30">
        <v>102300</v>
      </c>
      <c r="T10" s="31"/>
      <c r="U10" s="27"/>
      <c r="V10" s="27"/>
      <c r="W10" s="27">
        <v>0</v>
      </c>
      <c r="X10" s="302"/>
      <c r="Y10" s="302"/>
      <c r="Z10" s="33"/>
      <c r="AA10" s="62"/>
      <c r="AB10" s="239">
        <v>30.021005019318356</v>
      </c>
      <c r="AC10" s="35"/>
    </row>
    <row r="11" spans="1:29" ht="35.25" customHeight="1">
      <c r="A11" s="23">
        <v>6</v>
      </c>
      <c r="B11" s="24" t="s">
        <v>140</v>
      </c>
      <c r="C11" s="25" t="s">
        <v>137</v>
      </c>
      <c r="D11" s="17" t="s">
        <v>141</v>
      </c>
      <c r="E11" s="83" t="s">
        <v>142</v>
      </c>
      <c r="F11" s="26"/>
      <c r="G11" s="27"/>
      <c r="H11" s="27"/>
      <c r="I11" s="27"/>
      <c r="J11" s="27"/>
      <c r="K11" s="27"/>
      <c r="L11" s="27"/>
      <c r="M11" s="27"/>
      <c r="N11" s="27"/>
      <c r="O11" s="28"/>
      <c r="P11" s="27">
        <v>0</v>
      </c>
      <c r="Q11" s="302"/>
      <c r="R11" s="303"/>
      <c r="S11" s="30"/>
      <c r="T11" s="31">
        <v>5</v>
      </c>
      <c r="U11" s="27">
        <v>0</v>
      </c>
      <c r="V11" s="27">
        <v>2</v>
      </c>
      <c r="W11" s="27">
        <v>2</v>
      </c>
      <c r="X11" s="302">
        <v>272</v>
      </c>
      <c r="Y11" s="302">
        <v>746.39</v>
      </c>
      <c r="Z11" s="33">
        <v>11000</v>
      </c>
      <c r="AA11" s="57"/>
      <c r="AB11" s="278">
        <v>5500</v>
      </c>
      <c r="AC11" s="35"/>
    </row>
    <row r="12" spans="1:29" ht="35.25" customHeight="1">
      <c r="A12" s="23">
        <v>7</v>
      </c>
      <c r="B12" s="24" t="s">
        <v>143</v>
      </c>
      <c r="C12" s="25" t="s">
        <v>144</v>
      </c>
      <c r="D12" s="60" t="s">
        <v>145</v>
      </c>
      <c r="E12" s="83" t="s">
        <v>123</v>
      </c>
      <c r="F12" s="26" t="s">
        <v>146</v>
      </c>
      <c r="G12" s="27">
        <v>0</v>
      </c>
      <c r="H12" s="27">
        <v>0</v>
      </c>
      <c r="I12" s="27">
        <v>0</v>
      </c>
      <c r="J12" s="27">
        <v>28</v>
      </c>
      <c r="K12" s="27">
        <v>70</v>
      </c>
      <c r="L12" s="27">
        <v>0</v>
      </c>
      <c r="M12" s="27">
        <v>0</v>
      </c>
      <c r="N12" s="27">
        <v>0</v>
      </c>
      <c r="O12" s="28">
        <v>0</v>
      </c>
      <c r="P12" s="27">
        <v>98</v>
      </c>
      <c r="Q12" s="302">
        <v>10064.01</v>
      </c>
      <c r="R12" s="302">
        <v>10190.63</v>
      </c>
      <c r="S12" s="30">
        <v>100000</v>
      </c>
      <c r="T12" s="31"/>
      <c r="U12" s="27"/>
      <c r="V12" s="27"/>
      <c r="W12" s="27">
        <v>0</v>
      </c>
      <c r="X12" s="302"/>
      <c r="Y12" s="302"/>
      <c r="Z12" s="33"/>
      <c r="AA12" s="34"/>
      <c r="AB12" s="239">
        <v>32.439457854587424</v>
      </c>
      <c r="AC12" s="35"/>
    </row>
    <row r="13" spans="1:29" ht="35.25" customHeight="1">
      <c r="A13" s="23">
        <v>8</v>
      </c>
      <c r="B13" s="24" t="s">
        <v>147</v>
      </c>
      <c r="C13" s="25" t="s">
        <v>144</v>
      </c>
      <c r="D13" s="61" t="s">
        <v>148</v>
      </c>
      <c r="E13" s="83" t="s">
        <v>123</v>
      </c>
      <c r="F13" s="26"/>
      <c r="G13" s="27"/>
      <c r="H13" s="27"/>
      <c r="I13" s="27"/>
      <c r="J13" s="27"/>
      <c r="K13" s="27"/>
      <c r="L13" s="27"/>
      <c r="M13" s="27"/>
      <c r="N13" s="27"/>
      <c r="O13" s="28"/>
      <c r="P13" s="27">
        <v>0</v>
      </c>
      <c r="Q13" s="302"/>
      <c r="R13" s="304"/>
      <c r="S13" s="30"/>
      <c r="T13" s="31">
        <v>5</v>
      </c>
      <c r="U13" s="27">
        <v>4</v>
      </c>
      <c r="V13" s="27">
        <v>2</v>
      </c>
      <c r="W13" s="27">
        <v>6</v>
      </c>
      <c r="X13" s="302">
        <v>540.57</v>
      </c>
      <c r="Y13" s="302">
        <v>1795.25</v>
      </c>
      <c r="Z13" s="33">
        <v>23000</v>
      </c>
      <c r="AA13" s="80"/>
      <c r="AB13" s="306">
        <v>3833.3333333333335</v>
      </c>
      <c r="AC13" s="35"/>
    </row>
    <row r="14" spans="1:29" ht="35.25" customHeight="1">
      <c r="A14" s="23">
        <v>9</v>
      </c>
      <c r="B14" s="24" t="s">
        <v>149</v>
      </c>
      <c r="C14" s="25" t="s">
        <v>144</v>
      </c>
      <c r="D14" s="61" t="s">
        <v>150</v>
      </c>
      <c r="E14" s="83" t="s">
        <v>123</v>
      </c>
      <c r="F14" s="26"/>
      <c r="G14" s="27"/>
      <c r="H14" s="27"/>
      <c r="I14" s="27"/>
      <c r="J14" s="27"/>
      <c r="K14" s="27"/>
      <c r="L14" s="27"/>
      <c r="M14" s="27"/>
      <c r="N14" s="27"/>
      <c r="O14" s="28"/>
      <c r="P14" s="27">
        <v>0</v>
      </c>
      <c r="Q14" s="302"/>
      <c r="R14" s="304"/>
      <c r="S14" s="30"/>
      <c r="T14" s="31">
        <v>4</v>
      </c>
      <c r="U14" s="27">
        <v>0</v>
      </c>
      <c r="V14" s="27">
        <v>2</v>
      </c>
      <c r="W14" s="27">
        <v>2</v>
      </c>
      <c r="X14" s="302">
        <v>328</v>
      </c>
      <c r="Y14" s="302">
        <v>731.54</v>
      </c>
      <c r="Z14" s="33">
        <v>8500</v>
      </c>
      <c r="AA14" s="34"/>
      <c r="AB14" s="278">
        <v>4250</v>
      </c>
      <c r="AC14" s="35"/>
    </row>
    <row r="15" spans="1:29" ht="35.25" customHeight="1">
      <c r="A15" s="23">
        <v>10</v>
      </c>
      <c r="B15" s="24" t="s">
        <v>151</v>
      </c>
      <c r="C15" s="25" t="s">
        <v>152</v>
      </c>
      <c r="D15" s="61" t="s">
        <v>153</v>
      </c>
      <c r="E15" s="83" t="s">
        <v>154</v>
      </c>
      <c r="F15" s="26" t="s">
        <v>155</v>
      </c>
      <c r="G15" s="27">
        <v>3</v>
      </c>
      <c r="H15" s="27">
        <v>0</v>
      </c>
      <c r="I15" s="27">
        <v>0</v>
      </c>
      <c r="J15" s="27">
        <v>97</v>
      </c>
      <c r="K15" s="27">
        <v>138</v>
      </c>
      <c r="L15" s="27">
        <v>0</v>
      </c>
      <c r="M15" s="27">
        <v>0</v>
      </c>
      <c r="N15" s="27">
        <v>0</v>
      </c>
      <c r="O15" s="28">
        <v>0</v>
      </c>
      <c r="P15" s="27">
        <v>238</v>
      </c>
      <c r="Q15" s="302">
        <v>31521.73</v>
      </c>
      <c r="R15" s="304">
        <v>32739.53</v>
      </c>
      <c r="S15" s="30">
        <v>300000</v>
      </c>
      <c r="T15" s="31"/>
      <c r="U15" s="27"/>
      <c r="V15" s="27"/>
      <c r="W15" s="27">
        <v>0</v>
      </c>
      <c r="X15" s="302"/>
      <c r="Y15" s="302"/>
      <c r="Z15" s="33"/>
      <c r="AA15" s="34"/>
      <c r="AB15" s="239">
        <v>30.29168522547766</v>
      </c>
      <c r="AC15" s="35"/>
    </row>
    <row r="16" spans="1:29" ht="35.25" customHeight="1">
      <c r="A16" s="23">
        <v>11</v>
      </c>
      <c r="B16" s="24" t="s">
        <v>156</v>
      </c>
      <c r="C16" s="25" t="s">
        <v>152</v>
      </c>
      <c r="D16" s="61" t="s">
        <v>157</v>
      </c>
      <c r="E16" s="83" t="s">
        <v>123</v>
      </c>
      <c r="F16" s="26"/>
      <c r="G16" s="27"/>
      <c r="H16" s="27"/>
      <c r="I16" s="27"/>
      <c r="J16" s="27"/>
      <c r="K16" s="27"/>
      <c r="L16" s="27"/>
      <c r="M16" s="27"/>
      <c r="N16" s="27"/>
      <c r="O16" s="28"/>
      <c r="P16" s="27">
        <v>0</v>
      </c>
      <c r="Q16" s="302"/>
      <c r="R16" s="304"/>
      <c r="S16" s="30"/>
      <c r="T16" s="31">
        <v>3</v>
      </c>
      <c r="U16" s="27">
        <v>0</v>
      </c>
      <c r="V16" s="27">
        <v>20</v>
      </c>
      <c r="W16" s="27">
        <v>20</v>
      </c>
      <c r="X16" s="302">
        <v>1782</v>
      </c>
      <c r="Y16" s="302">
        <v>3012.6</v>
      </c>
      <c r="Z16" s="33">
        <v>18000</v>
      </c>
      <c r="AA16" s="82"/>
      <c r="AB16" s="278">
        <v>900</v>
      </c>
      <c r="AC16" s="35"/>
    </row>
    <row r="17" spans="1:29" ht="35.25" customHeight="1">
      <c r="A17" s="23">
        <v>12</v>
      </c>
      <c r="B17" s="24" t="s">
        <v>158</v>
      </c>
      <c r="C17" s="25" t="s">
        <v>152</v>
      </c>
      <c r="D17" s="61" t="s">
        <v>159</v>
      </c>
      <c r="E17" s="24" t="s">
        <v>127</v>
      </c>
      <c r="F17" s="26"/>
      <c r="G17" s="27"/>
      <c r="H17" s="27"/>
      <c r="I17" s="27"/>
      <c r="J17" s="27"/>
      <c r="K17" s="27"/>
      <c r="L17" s="27"/>
      <c r="M17" s="27"/>
      <c r="N17" s="27"/>
      <c r="O17" s="28"/>
      <c r="P17" s="27">
        <v>0</v>
      </c>
      <c r="Q17" s="302"/>
      <c r="R17" s="304"/>
      <c r="S17" s="30"/>
      <c r="T17" s="31">
        <v>4</v>
      </c>
      <c r="U17" s="27">
        <v>0</v>
      </c>
      <c r="V17" s="27">
        <v>56</v>
      </c>
      <c r="W17" s="27">
        <v>56</v>
      </c>
      <c r="X17" s="302">
        <v>5075.51</v>
      </c>
      <c r="Y17" s="302">
        <v>9283.51</v>
      </c>
      <c r="Z17" s="33">
        <v>64000</v>
      </c>
      <c r="AA17" s="34"/>
      <c r="AB17" s="278">
        <v>1142.857142857143</v>
      </c>
      <c r="AC17" s="35"/>
    </row>
    <row r="18" spans="1:29" ht="35.25" customHeight="1" hidden="1">
      <c r="A18" s="23"/>
      <c r="B18" s="24"/>
      <c r="C18" s="25"/>
      <c r="D18" s="24"/>
      <c r="E18" s="24"/>
      <c r="F18" s="26"/>
      <c r="G18" s="27"/>
      <c r="H18" s="27"/>
      <c r="I18" s="27"/>
      <c r="J18" s="27"/>
      <c r="K18" s="27"/>
      <c r="L18" s="27"/>
      <c r="M18" s="27"/>
      <c r="N18" s="27"/>
      <c r="O18" s="28"/>
      <c r="P18" s="27"/>
      <c r="Q18" s="29"/>
      <c r="R18" s="226"/>
      <c r="S18" s="30"/>
      <c r="T18" s="31"/>
      <c r="U18" s="27"/>
      <c r="V18" s="27"/>
      <c r="W18" s="27"/>
      <c r="X18" s="302"/>
      <c r="Y18" s="302"/>
      <c r="Z18" s="33"/>
      <c r="AA18" s="34"/>
      <c r="AC18" s="35"/>
    </row>
    <row r="19" spans="1:29" ht="35.25" customHeight="1" hidden="1">
      <c r="A19" s="23"/>
      <c r="B19" s="24"/>
      <c r="C19" s="25"/>
      <c r="D19" s="24"/>
      <c r="E19" s="24"/>
      <c r="F19" s="26"/>
      <c r="G19" s="27"/>
      <c r="H19" s="27"/>
      <c r="I19" s="27"/>
      <c r="J19" s="27"/>
      <c r="K19" s="27"/>
      <c r="L19" s="27"/>
      <c r="M19" s="27"/>
      <c r="N19" s="27"/>
      <c r="O19" s="28"/>
      <c r="P19" s="27"/>
      <c r="Q19" s="29"/>
      <c r="R19" s="226"/>
      <c r="S19" s="30"/>
      <c r="T19" s="31"/>
      <c r="U19" s="27"/>
      <c r="V19" s="27"/>
      <c r="W19" s="27"/>
      <c r="X19" s="302"/>
      <c r="Y19" s="302"/>
      <c r="Z19" s="33"/>
      <c r="AA19" s="34"/>
      <c r="AB19" s="36"/>
      <c r="AC19" s="35"/>
    </row>
    <row r="20" spans="1:29" ht="35.25" customHeight="1" hidden="1">
      <c r="A20" s="23"/>
      <c r="B20" s="24"/>
      <c r="C20" s="25"/>
      <c r="D20" s="17"/>
      <c r="E20" s="24"/>
      <c r="F20" s="26"/>
      <c r="G20" s="27"/>
      <c r="H20" s="27"/>
      <c r="I20" s="27"/>
      <c r="J20" s="27"/>
      <c r="K20" s="27"/>
      <c r="L20" s="27"/>
      <c r="M20" s="27"/>
      <c r="N20" s="27"/>
      <c r="O20" s="28"/>
      <c r="P20" s="27"/>
      <c r="Q20" s="29"/>
      <c r="R20" s="226"/>
      <c r="S20" s="30"/>
      <c r="T20" s="31"/>
      <c r="U20" s="27"/>
      <c r="V20" s="27"/>
      <c r="W20" s="27"/>
      <c r="X20" s="302"/>
      <c r="Y20" s="302"/>
      <c r="Z20" s="33"/>
      <c r="AA20" s="34"/>
      <c r="AB20" s="36"/>
      <c r="AC20" s="35"/>
    </row>
    <row r="21" spans="1:29" ht="35.25" customHeight="1" hidden="1">
      <c r="A21" s="23"/>
      <c r="B21" s="24"/>
      <c r="C21" s="25"/>
      <c r="D21" s="17"/>
      <c r="E21" s="24"/>
      <c r="F21" s="26"/>
      <c r="G21" s="27"/>
      <c r="H21" s="27"/>
      <c r="I21" s="27"/>
      <c r="J21" s="27"/>
      <c r="K21" s="27"/>
      <c r="L21" s="27"/>
      <c r="M21" s="27"/>
      <c r="N21" s="27"/>
      <c r="O21" s="28"/>
      <c r="P21" s="27"/>
      <c r="Q21" s="29"/>
      <c r="R21" s="226"/>
      <c r="S21" s="30"/>
      <c r="T21" s="31"/>
      <c r="U21" s="27"/>
      <c r="V21" s="27"/>
      <c r="W21" s="27"/>
      <c r="X21" s="302"/>
      <c r="Y21" s="302"/>
      <c r="Z21" s="33"/>
      <c r="AA21" s="34"/>
      <c r="AC21" s="35"/>
    </row>
    <row r="22" spans="1:29" ht="35.25" customHeight="1" hidden="1">
      <c r="A22" s="23"/>
      <c r="B22" s="24"/>
      <c r="C22" s="25"/>
      <c r="D22" s="17"/>
      <c r="E22" s="24"/>
      <c r="F22" s="26"/>
      <c r="G22" s="27"/>
      <c r="H22" s="27"/>
      <c r="I22" s="27"/>
      <c r="J22" s="27"/>
      <c r="K22" s="27"/>
      <c r="L22" s="27"/>
      <c r="M22" s="27"/>
      <c r="N22" s="27"/>
      <c r="O22" s="28"/>
      <c r="P22" s="27"/>
      <c r="Q22" s="29"/>
      <c r="R22" s="226"/>
      <c r="S22" s="30"/>
      <c r="T22" s="31"/>
      <c r="U22" s="27"/>
      <c r="V22" s="27"/>
      <c r="W22" s="27"/>
      <c r="X22" s="302"/>
      <c r="Y22" s="302"/>
      <c r="Z22" s="33"/>
      <c r="AA22" s="34"/>
      <c r="AB22" s="36"/>
      <c r="AC22" s="35"/>
    </row>
    <row r="23" spans="1:29" ht="35.25" customHeight="1" hidden="1">
      <c r="A23" s="23"/>
      <c r="B23" s="24"/>
      <c r="C23" s="25"/>
      <c r="D23" s="17"/>
      <c r="E23" s="24"/>
      <c r="F23" s="26"/>
      <c r="G23" s="27"/>
      <c r="H23" s="27"/>
      <c r="I23" s="27"/>
      <c r="J23" s="27"/>
      <c r="K23" s="27"/>
      <c r="L23" s="27"/>
      <c r="M23" s="27"/>
      <c r="N23" s="27"/>
      <c r="O23" s="28"/>
      <c r="P23" s="27"/>
      <c r="Q23" s="29"/>
      <c r="R23" s="226"/>
      <c r="S23" s="30"/>
      <c r="T23" s="31"/>
      <c r="U23" s="27"/>
      <c r="V23" s="27"/>
      <c r="W23" s="27"/>
      <c r="X23" s="302"/>
      <c r="Y23" s="302"/>
      <c r="Z23" s="33"/>
      <c r="AA23" s="34"/>
      <c r="AB23" s="36"/>
      <c r="AC23" s="35"/>
    </row>
    <row r="24" spans="1:29" ht="35.25" customHeight="1" hidden="1">
      <c r="A24" s="23"/>
      <c r="B24" s="24"/>
      <c r="C24" s="25"/>
      <c r="D24" s="17"/>
      <c r="E24" s="24"/>
      <c r="F24" s="26"/>
      <c r="G24" s="27"/>
      <c r="H24" s="27"/>
      <c r="I24" s="27"/>
      <c r="J24" s="27"/>
      <c r="K24" s="27"/>
      <c r="L24" s="27"/>
      <c r="M24" s="27"/>
      <c r="N24" s="27"/>
      <c r="O24" s="28"/>
      <c r="P24" s="27"/>
      <c r="Q24" s="29"/>
      <c r="R24" s="226"/>
      <c r="S24" s="30"/>
      <c r="T24" s="31"/>
      <c r="U24" s="27"/>
      <c r="V24" s="27"/>
      <c r="W24" s="27"/>
      <c r="X24" s="302"/>
      <c r="Y24" s="302"/>
      <c r="Z24" s="33"/>
      <c r="AA24" s="34"/>
      <c r="AB24" s="36"/>
      <c r="AC24" s="35"/>
    </row>
    <row r="25" spans="1:29" ht="35.25" customHeight="1" hidden="1">
      <c r="A25" s="23"/>
      <c r="B25" s="24"/>
      <c r="C25" s="25"/>
      <c r="D25" s="17"/>
      <c r="E25" s="24"/>
      <c r="F25" s="26"/>
      <c r="G25" s="27"/>
      <c r="H25" s="27"/>
      <c r="I25" s="27"/>
      <c r="J25" s="27"/>
      <c r="K25" s="27"/>
      <c r="L25" s="27"/>
      <c r="M25" s="27"/>
      <c r="N25" s="27"/>
      <c r="O25" s="28"/>
      <c r="P25" s="27"/>
      <c r="Q25" s="29"/>
      <c r="R25" s="226"/>
      <c r="S25" s="30"/>
      <c r="T25" s="31"/>
      <c r="U25" s="27"/>
      <c r="V25" s="27"/>
      <c r="W25" s="27"/>
      <c r="X25" s="302"/>
      <c r="Y25" s="302"/>
      <c r="Z25" s="33"/>
      <c r="AA25" s="34"/>
      <c r="AB25" s="36"/>
      <c r="AC25" s="35"/>
    </row>
    <row r="26" spans="1:27" ht="35.25" customHeight="1" thickBot="1">
      <c r="A26" s="472" t="s">
        <v>70</v>
      </c>
      <c r="B26" s="473"/>
      <c r="C26" s="473"/>
      <c r="D26" s="473"/>
      <c r="E26" s="474"/>
      <c r="F26" s="294"/>
      <c r="G26" s="294">
        <f aca="true" t="shared" si="0" ref="G26:S26">SUM(G6:G25)</f>
        <v>19</v>
      </c>
      <c r="H26" s="294">
        <f t="shared" si="0"/>
        <v>0</v>
      </c>
      <c r="I26" s="294">
        <f t="shared" si="0"/>
        <v>0</v>
      </c>
      <c r="J26" s="294">
        <f t="shared" si="0"/>
        <v>427</v>
      </c>
      <c r="K26" s="294">
        <f t="shared" si="0"/>
        <v>823</v>
      </c>
      <c r="L26" s="294">
        <f t="shared" si="0"/>
        <v>0</v>
      </c>
      <c r="M26" s="294">
        <f t="shared" si="0"/>
        <v>0</v>
      </c>
      <c r="N26" s="294">
        <f t="shared" si="0"/>
        <v>0</v>
      </c>
      <c r="O26" s="294">
        <f t="shared" si="0"/>
        <v>0</v>
      </c>
      <c r="P26" s="295">
        <f t="shared" si="0"/>
        <v>1269</v>
      </c>
      <c r="Q26" s="296">
        <f t="shared" si="0"/>
        <v>161039.63</v>
      </c>
      <c r="R26" s="296">
        <f t="shared" si="0"/>
        <v>167353.33</v>
      </c>
      <c r="S26" s="297">
        <f t="shared" si="0"/>
        <v>1398235</v>
      </c>
      <c r="T26" s="298"/>
      <c r="U26" s="299">
        <f aca="true" t="shared" si="1" ref="U26:Z26">SUM(U6:U25)</f>
        <v>4</v>
      </c>
      <c r="V26" s="299">
        <f t="shared" si="1"/>
        <v>90</v>
      </c>
      <c r="W26" s="299">
        <f t="shared" si="1"/>
        <v>94</v>
      </c>
      <c r="X26" s="305">
        <f t="shared" si="1"/>
        <v>8870.17</v>
      </c>
      <c r="Y26" s="305">
        <f t="shared" si="1"/>
        <v>17746.43</v>
      </c>
      <c r="Z26" s="300">
        <f t="shared" si="1"/>
        <v>149000</v>
      </c>
      <c r="AA26" s="301"/>
    </row>
    <row r="27" spans="2:28" ht="23.25" customHeight="1" hidden="1" thickBot="1">
      <c r="B27" s="16">
        <f>COUNTIF(B6:B25,"*")</f>
        <v>12</v>
      </c>
      <c r="F27" s="289">
        <f>COUNTIF(F6:F25,"*")</f>
        <v>6</v>
      </c>
      <c r="G27" s="16">
        <f>G26</f>
        <v>19</v>
      </c>
      <c r="H27" s="16">
        <f aca="true" t="shared" si="2" ref="H27:S27">H26</f>
        <v>0</v>
      </c>
      <c r="I27" s="16">
        <f t="shared" si="2"/>
        <v>0</v>
      </c>
      <c r="J27" s="16">
        <f t="shared" si="2"/>
        <v>427</v>
      </c>
      <c r="K27" s="16">
        <f t="shared" si="2"/>
        <v>823</v>
      </c>
      <c r="L27" s="16">
        <f t="shared" si="2"/>
        <v>0</v>
      </c>
      <c r="M27" s="16">
        <f t="shared" si="2"/>
        <v>0</v>
      </c>
      <c r="N27" s="16">
        <f t="shared" si="2"/>
        <v>0</v>
      </c>
      <c r="O27" s="16">
        <f t="shared" si="2"/>
        <v>0</v>
      </c>
      <c r="P27" s="16">
        <f t="shared" si="2"/>
        <v>1269</v>
      </c>
      <c r="Q27" s="16">
        <f t="shared" si="2"/>
        <v>161039.63</v>
      </c>
      <c r="R27" s="16">
        <f t="shared" si="2"/>
        <v>167353.33</v>
      </c>
      <c r="S27" s="16">
        <f t="shared" si="2"/>
        <v>1398235</v>
      </c>
      <c r="T27" s="290">
        <f>COUNTIF(T6:T25,"&gt;0")+COUNTIF(T6:T25,"*")</f>
        <v>6</v>
      </c>
      <c r="U27" s="63">
        <f aca="true" t="shared" si="3" ref="U27:Z27">U26</f>
        <v>4</v>
      </c>
      <c r="V27" s="63">
        <f t="shared" si="3"/>
        <v>90</v>
      </c>
      <c r="W27" s="63">
        <f t="shared" si="3"/>
        <v>94</v>
      </c>
      <c r="X27" s="63">
        <f t="shared" si="3"/>
        <v>8870.17</v>
      </c>
      <c r="Y27" s="63">
        <f t="shared" si="3"/>
        <v>17746.43</v>
      </c>
      <c r="Z27" s="63">
        <f t="shared" si="3"/>
        <v>149000</v>
      </c>
      <c r="AA27" s="22"/>
      <c r="AB27" s="22"/>
    </row>
    <row r="28" spans="1:27" s="49" customFormat="1" ht="35.25" customHeight="1">
      <c r="A28" s="481" t="s">
        <v>117</v>
      </c>
      <c r="B28" s="482"/>
      <c r="C28" s="483" t="s">
        <v>87</v>
      </c>
      <c r="D28" s="483"/>
      <c r="E28" s="484"/>
      <c r="F28" s="43"/>
      <c r="G28" s="43">
        <v>23</v>
      </c>
      <c r="H28" s="43">
        <v>0</v>
      </c>
      <c r="I28" s="43">
        <v>40</v>
      </c>
      <c r="J28" s="43">
        <v>175</v>
      </c>
      <c r="K28" s="43">
        <v>318</v>
      </c>
      <c r="L28" s="43">
        <v>129</v>
      </c>
      <c r="M28" s="43">
        <v>0</v>
      </c>
      <c r="N28" s="43">
        <v>0</v>
      </c>
      <c r="O28" s="43">
        <v>0</v>
      </c>
      <c r="P28" s="43">
        <v>685</v>
      </c>
      <c r="Q28" s="307">
        <v>99485.68999999999</v>
      </c>
      <c r="R28" s="308">
        <v>105571</v>
      </c>
      <c r="S28" s="45">
        <v>791019</v>
      </c>
      <c r="T28" s="46"/>
      <c r="U28" s="43">
        <v>0</v>
      </c>
      <c r="V28" s="43">
        <v>11</v>
      </c>
      <c r="W28" s="43">
        <v>11</v>
      </c>
      <c r="X28" s="307">
        <v>1588.5</v>
      </c>
      <c r="Y28" s="307">
        <v>2422.87</v>
      </c>
      <c r="Z28" s="47">
        <v>16600</v>
      </c>
      <c r="AA28" s="48"/>
    </row>
    <row r="29" spans="1:27" s="49" customFormat="1" ht="35.25" customHeight="1" thickBot="1">
      <c r="A29" s="475" t="s">
        <v>118</v>
      </c>
      <c r="B29" s="476"/>
      <c r="C29" s="476"/>
      <c r="D29" s="476"/>
      <c r="E29" s="476"/>
      <c r="F29" s="50"/>
      <c r="G29" s="50"/>
      <c r="H29" s="50"/>
      <c r="I29" s="50"/>
      <c r="J29" s="50"/>
      <c r="K29" s="50"/>
      <c r="L29" s="50"/>
      <c r="M29" s="50"/>
      <c r="N29" s="51"/>
      <c r="O29" s="477">
        <f>(P26-P28)/P28</f>
        <v>0.8525547445255475</v>
      </c>
      <c r="P29" s="478"/>
      <c r="Q29" s="52"/>
      <c r="R29" s="227"/>
      <c r="S29" s="53">
        <f>(S26-S28)/S28</f>
        <v>0.7676376926470793</v>
      </c>
      <c r="T29" s="54"/>
      <c r="U29" s="477">
        <f>(W26-W28)/W28</f>
        <v>7.545454545454546</v>
      </c>
      <c r="V29" s="479"/>
      <c r="W29" s="480"/>
      <c r="X29" s="52"/>
      <c r="Y29" s="52"/>
      <c r="Z29" s="55">
        <f>(Z26-Z28)/Z28</f>
        <v>7.975903614457831</v>
      </c>
      <c r="AA29" s="56"/>
    </row>
  </sheetData>
  <sheetProtection/>
  <mergeCells count="33">
    <mergeCell ref="A1:P1"/>
    <mergeCell ref="A26:E26"/>
    <mergeCell ref="A29:E29"/>
    <mergeCell ref="O29:P29"/>
    <mergeCell ref="U29:W29"/>
    <mergeCell ref="A28:B28"/>
    <mergeCell ref="C28:E28"/>
    <mergeCell ref="T3:T5"/>
    <mergeCell ref="A3:A5"/>
    <mergeCell ref="B3:B5"/>
    <mergeCell ref="A2:E2"/>
    <mergeCell ref="T2:Z2"/>
    <mergeCell ref="Y3:Y5"/>
    <mergeCell ref="Z3:Z5"/>
    <mergeCell ref="I4:O4"/>
    <mergeCell ref="P4:P5"/>
    <mergeCell ref="U4:U5"/>
    <mergeCell ref="V4:V5"/>
    <mergeCell ref="C3:C5"/>
    <mergeCell ref="D3:D5"/>
    <mergeCell ref="E3:E5"/>
    <mergeCell ref="F3:F5"/>
    <mergeCell ref="G4:G5"/>
    <mergeCell ref="H4:H5"/>
    <mergeCell ref="U3:W3"/>
    <mergeCell ref="G3:P3"/>
    <mergeCell ref="Q3:Q5"/>
    <mergeCell ref="AA2:AA5"/>
    <mergeCell ref="S3:S5"/>
    <mergeCell ref="R3:R5"/>
    <mergeCell ref="F2:S2"/>
    <mergeCell ref="X3:X5"/>
    <mergeCell ref="W4:W5"/>
  </mergeCells>
  <printOptions horizontalCentered="1"/>
  <pageMargins left="0.3937007874015748" right="0.3937007874015748" top="0.8661417322834646" bottom="0.8661417322834646" header="0.5118110236220472" footer="0.5118110236220472"/>
  <pageSetup fitToHeight="0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66"/>
    <pageSetUpPr fitToPage="1"/>
  </sheetPr>
  <dimension ref="A1:AD32"/>
  <sheetViews>
    <sheetView zoomScale="70" zoomScaleNormal="70" zoomScaleSheetLayoutView="89" zoomScalePageLayoutView="0" workbookViewId="0" topLeftCell="A1">
      <selection activeCell="B6" sqref="B6"/>
    </sheetView>
  </sheetViews>
  <sheetFormatPr defaultColWidth="0" defaultRowHeight="16.5"/>
  <cols>
    <col min="1" max="1" width="4.125" style="16" customWidth="1"/>
    <col min="2" max="2" width="7.75390625" style="16" customWidth="1"/>
    <col min="3" max="3" width="6.75390625" style="41" customWidth="1"/>
    <col min="4" max="5" width="7.25390625" style="16" customWidth="1"/>
    <col min="6" max="6" width="6.75390625" style="16" customWidth="1"/>
    <col min="7" max="16" width="5.25390625" style="16" customWidth="1"/>
    <col min="17" max="17" width="5.75390625" style="16" customWidth="1"/>
    <col min="18" max="18" width="12.00390625" style="16" customWidth="1"/>
    <col min="19" max="19" width="11.75390625" style="16" customWidth="1"/>
    <col min="20" max="20" width="11.75390625" style="42" customWidth="1"/>
    <col min="21" max="24" width="4.75390625" style="16" customWidth="1"/>
    <col min="25" max="25" width="10.25390625" style="16" customWidth="1"/>
    <col min="26" max="28" width="10.75390625" style="16" customWidth="1"/>
    <col min="29" max="29" width="8.25390625" style="202" customWidth="1"/>
    <col min="30" max="30" width="7.375" style="15" customWidth="1"/>
    <col min="31" max="31" width="6.875" style="16" customWidth="1"/>
    <col min="32" max="32" width="6.75390625" style="16" customWidth="1"/>
    <col min="33" max="37" width="0" style="16" hidden="1" customWidth="1"/>
    <col min="38" max="16384" width="9.00390625" style="16" hidden="1" customWidth="1"/>
  </cols>
  <sheetData>
    <row r="1" spans="1:28" ht="42" customHeight="1" thickBot="1">
      <c r="A1" s="471" t="s">
        <v>110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292" t="str">
        <f>'1月 '!Q1</f>
        <v>111年</v>
      </c>
      <c r="S1" s="292" t="s">
        <v>113</v>
      </c>
      <c r="T1" s="291"/>
      <c r="U1" s="291"/>
      <c r="V1" s="291"/>
      <c r="W1" s="291"/>
      <c r="X1" s="291"/>
      <c r="Y1" s="291"/>
      <c r="Z1" s="291"/>
      <c r="AA1" s="291"/>
      <c r="AB1" s="291"/>
    </row>
    <row r="2" spans="1:28" ht="30" customHeight="1">
      <c r="A2" s="458" t="s">
        <v>1</v>
      </c>
      <c r="B2" s="459"/>
      <c r="C2" s="459"/>
      <c r="D2" s="459"/>
      <c r="E2" s="459"/>
      <c r="F2" s="460"/>
      <c r="G2" s="444" t="s">
        <v>2</v>
      </c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6"/>
      <c r="U2" s="493" t="s">
        <v>104</v>
      </c>
      <c r="V2" s="445"/>
      <c r="W2" s="445"/>
      <c r="X2" s="445"/>
      <c r="Y2" s="445"/>
      <c r="Z2" s="445"/>
      <c r="AA2" s="494"/>
      <c r="AB2" s="437" t="s">
        <v>44</v>
      </c>
    </row>
    <row r="3" spans="1:28" ht="20.25" customHeight="1">
      <c r="A3" s="486" t="s">
        <v>4</v>
      </c>
      <c r="B3" s="448" t="s">
        <v>86</v>
      </c>
      <c r="C3" s="468" t="s">
        <v>6</v>
      </c>
      <c r="D3" s="468" t="s">
        <v>45</v>
      </c>
      <c r="E3" s="448" t="s">
        <v>347</v>
      </c>
      <c r="F3" s="448" t="s">
        <v>85</v>
      </c>
      <c r="G3" s="451" t="s">
        <v>47</v>
      </c>
      <c r="H3" s="455" t="s">
        <v>48</v>
      </c>
      <c r="I3" s="456"/>
      <c r="J3" s="456"/>
      <c r="K3" s="456"/>
      <c r="L3" s="456"/>
      <c r="M3" s="456"/>
      <c r="N3" s="456"/>
      <c r="O3" s="456"/>
      <c r="P3" s="456"/>
      <c r="Q3" s="457"/>
      <c r="R3" s="448" t="s">
        <v>348</v>
      </c>
      <c r="S3" s="443" t="s">
        <v>54</v>
      </c>
      <c r="T3" s="440" t="s">
        <v>84</v>
      </c>
      <c r="U3" s="485" t="s">
        <v>51</v>
      </c>
      <c r="V3" s="454" t="s">
        <v>52</v>
      </c>
      <c r="W3" s="454"/>
      <c r="X3" s="454"/>
      <c r="Y3" s="443" t="s">
        <v>349</v>
      </c>
      <c r="Z3" s="443" t="s">
        <v>310</v>
      </c>
      <c r="AA3" s="464" t="s">
        <v>84</v>
      </c>
      <c r="AB3" s="438"/>
    </row>
    <row r="4" spans="1:28" ht="20.25" customHeight="1">
      <c r="A4" s="487"/>
      <c r="B4" s="449"/>
      <c r="C4" s="469"/>
      <c r="D4" s="469"/>
      <c r="E4" s="449"/>
      <c r="F4" s="449"/>
      <c r="G4" s="452"/>
      <c r="H4" s="451" t="s">
        <v>57</v>
      </c>
      <c r="I4" s="451" t="s">
        <v>58</v>
      </c>
      <c r="J4" s="465" t="s">
        <v>59</v>
      </c>
      <c r="K4" s="466"/>
      <c r="L4" s="466"/>
      <c r="M4" s="466"/>
      <c r="N4" s="466"/>
      <c r="O4" s="466"/>
      <c r="P4" s="467"/>
      <c r="Q4" s="451" t="s">
        <v>60</v>
      </c>
      <c r="R4" s="449"/>
      <c r="S4" s="443"/>
      <c r="T4" s="441"/>
      <c r="U4" s="485"/>
      <c r="V4" s="447" t="s">
        <v>61</v>
      </c>
      <c r="W4" s="447" t="s">
        <v>62</v>
      </c>
      <c r="X4" s="447" t="s">
        <v>60</v>
      </c>
      <c r="Y4" s="443"/>
      <c r="Z4" s="443"/>
      <c r="AA4" s="464"/>
      <c r="AB4" s="438"/>
    </row>
    <row r="5" spans="1:30" s="22" customFormat="1" ht="20.25" customHeight="1">
      <c r="A5" s="488"/>
      <c r="B5" s="450"/>
      <c r="C5" s="470"/>
      <c r="D5" s="470"/>
      <c r="E5" s="450"/>
      <c r="F5" s="450"/>
      <c r="G5" s="453"/>
      <c r="H5" s="453"/>
      <c r="I5" s="453"/>
      <c r="J5" s="18" t="s">
        <v>63</v>
      </c>
      <c r="K5" s="18" t="s">
        <v>64</v>
      </c>
      <c r="L5" s="18" t="s">
        <v>65</v>
      </c>
      <c r="M5" s="18" t="s">
        <v>66</v>
      </c>
      <c r="N5" s="18" t="s">
        <v>67</v>
      </c>
      <c r="O5" s="18" t="s">
        <v>68</v>
      </c>
      <c r="P5" s="19" t="s">
        <v>69</v>
      </c>
      <c r="Q5" s="453"/>
      <c r="R5" s="450"/>
      <c r="S5" s="443"/>
      <c r="T5" s="442"/>
      <c r="U5" s="485"/>
      <c r="V5" s="447"/>
      <c r="W5" s="447"/>
      <c r="X5" s="447"/>
      <c r="Y5" s="443"/>
      <c r="Z5" s="443"/>
      <c r="AA5" s="464"/>
      <c r="AB5" s="439"/>
      <c r="AC5" s="203"/>
      <c r="AD5" s="21"/>
    </row>
    <row r="6" spans="1:30" ht="35.25" customHeight="1">
      <c r="A6" s="23">
        <v>1</v>
      </c>
      <c r="B6" s="83" t="s">
        <v>329</v>
      </c>
      <c r="C6" s="327" t="s">
        <v>121</v>
      </c>
      <c r="D6" s="61" t="s">
        <v>330</v>
      </c>
      <c r="E6" s="422" t="s">
        <v>331</v>
      </c>
      <c r="F6" s="83" t="s">
        <v>123</v>
      </c>
      <c r="G6" s="26" t="s">
        <v>332</v>
      </c>
      <c r="H6" s="27">
        <v>0</v>
      </c>
      <c r="I6" s="27">
        <v>0</v>
      </c>
      <c r="J6" s="27">
        <v>0</v>
      </c>
      <c r="K6" s="27">
        <v>25</v>
      </c>
      <c r="L6" s="27">
        <v>8</v>
      </c>
      <c r="M6" s="27">
        <v>0</v>
      </c>
      <c r="N6" s="27">
        <v>0</v>
      </c>
      <c r="O6" s="27">
        <v>0</v>
      </c>
      <c r="P6" s="28">
        <v>0</v>
      </c>
      <c r="Q6" s="27">
        <v>33</v>
      </c>
      <c r="R6" s="29">
        <v>3363.74</v>
      </c>
      <c r="S6" s="32">
        <v>3560.48</v>
      </c>
      <c r="T6" s="30">
        <v>33000</v>
      </c>
      <c r="U6" s="31"/>
      <c r="V6" s="27"/>
      <c r="W6" s="27"/>
      <c r="X6" s="27">
        <v>0</v>
      </c>
      <c r="Y6" s="32"/>
      <c r="Z6" s="32"/>
      <c r="AA6" s="33"/>
      <c r="AB6" s="34"/>
      <c r="AC6" s="239">
        <v>30.63938263686612</v>
      </c>
      <c r="AD6" s="16"/>
    </row>
    <row r="7" spans="1:30" ht="35.25" customHeight="1">
      <c r="A7" s="23">
        <v>2</v>
      </c>
      <c r="B7" s="83" t="s">
        <v>333</v>
      </c>
      <c r="C7" s="327" t="s">
        <v>186</v>
      </c>
      <c r="D7" s="61" t="s">
        <v>334</v>
      </c>
      <c r="E7" s="422" t="s">
        <v>335</v>
      </c>
      <c r="F7" s="83" t="s">
        <v>127</v>
      </c>
      <c r="G7" s="26" t="s">
        <v>219</v>
      </c>
      <c r="H7" s="27">
        <v>6</v>
      </c>
      <c r="I7" s="27">
        <v>0</v>
      </c>
      <c r="J7" s="27">
        <v>0</v>
      </c>
      <c r="K7" s="27">
        <v>0</v>
      </c>
      <c r="L7" s="27">
        <v>143</v>
      </c>
      <c r="M7" s="27">
        <v>0</v>
      </c>
      <c r="N7" s="27">
        <v>0</v>
      </c>
      <c r="O7" s="27">
        <v>0</v>
      </c>
      <c r="P7" s="28">
        <v>0</v>
      </c>
      <c r="Q7" s="27">
        <v>149</v>
      </c>
      <c r="R7" s="29">
        <v>22128.67</v>
      </c>
      <c r="S7" s="32">
        <v>22385.73</v>
      </c>
      <c r="T7" s="30">
        <v>240000</v>
      </c>
      <c r="U7" s="31"/>
      <c r="V7" s="27"/>
      <c r="W7" s="27"/>
      <c r="X7" s="27">
        <v>0</v>
      </c>
      <c r="Y7" s="32"/>
      <c r="Z7" s="32"/>
      <c r="AA7" s="33"/>
      <c r="AB7" s="34"/>
      <c r="AC7" s="239">
        <v>35.441704592705534</v>
      </c>
      <c r="AD7" s="16"/>
    </row>
    <row r="8" spans="1:30" ht="35.25" customHeight="1">
      <c r="A8" s="23">
        <v>3</v>
      </c>
      <c r="B8" s="83" t="s">
        <v>268</v>
      </c>
      <c r="C8" s="327" t="s">
        <v>239</v>
      </c>
      <c r="D8" s="419" t="s">
        <v>336</v>
      </c>
      <c r="E8" s="421" t="s">
        <v>337</v>
      </c>
      <c r="F8" s="83" t="s">
        <v>127</v>
      </c>
      <c r="G8" s="26"/>
      <c r="H8" s="27"/>
      <c r="I8" s="27"/>
      <c r="J8" s="27"/>
      <c r="K8" s="27"/>
      <c r="L8" s="27"/>
      <c r="M8" s="27"/>
      <c r="N8" s="27"/>
      <c r="O8" s="27"/>
      <c r="P8" s="28"/>
      <c r="Q8" s="27">
        <v>0</v>
      </c>
      <c r="R8" s="29"/>
      <c r="S8" s="32"/>
      <c r="T8" s="30"/>
      <c r="U8" s="31">
        <v>4</v>
      </c>
      <c r="V8" s="27">
        <v>0</v>
      </c>
      <c r="W8" s="27">
        <v>2</v>
      </c>
      <c r="X8" s="27">
        <v>2</v>
      </c>
      <c r="Y8" s="32">
        <v>149</v>
      </c>
      <c r="Z8" s="32">
        <v>389.72</v>
      </c>
      <c r="AA8" s="33">
        <v>4800</v>
      </c>
      <c r="AB8" s="34"/>
      <c r="AC8" s="278">
        <v>2400</v>
      </c>
      <c r="AD8" s="16"/>
    </row>
    <row r="9" spans="1:30" ht="35.25" customHeight="1">
      <c r="A9" s="23">
        <v>4</v>
      </c>
      <c r="B9" s="83" t="s">
        <v>338</v>
      </c>
      <c r="C9" s="327" t="s">
        <v>239</v>
      </c>
      <c r="D9" s="420" t="s">
        <v>339</v>
      </c>
      <c r="E9" s="406" t="s">
        <v>340</v>
      </c>
      <c r="F9" s="83" t="s">
        <v>154</v>
      </c>
      <c r="G9" s="26" t="s">
        <v>267</v>
      </c>
      <c r="H9" s="27">
        <v>0</v>
      </c>
      <c r="I9" s="27">
        <v>0</v>
      </c>
      <c r="J9" s="27">
        <v>0</v>
      </c>
      <c r="K9" s="27">
        <v>42</v>
      </c>
      <c r="L9" s="27">
        <v>28</v>
      </c>
      <c r="M9" s="27">
        <v>0</v>
      </c>
      <c r="N9" s="27">
        <v>0</v>
      </c>
      <c r="O9" s="27">
        <v>0</v>
      </c>
      <c r="P9" s="28">
        <v>0</v>
      </c>
      <c r="Q9" s="27">
        <v>70</v>
      </c>
      <c r="R9" s="29">
        <v>5501.13</v>
      </c>
      <c r="S9" s="32">
        <v>5892.99</v>
      </c>
      <c r="T9" s="30">
        <v>70000</v>
      </c>
      <c r="U9" s="31"/>
      <c r="V9" s="27"/>
      <c r="W9" s="27"/>
      <c r="X9" s="27">
        <v>0</v>
      </c>
      <c r="Y9" s="32"/>
      <c r="Z9" s="32"/>
      <c r="AA9" s="33"/>
      <c r="AB9" s="34"/>
      <c r="AC9" s="239">
        <v>39.26783494926785</v>
      </c>
      <c r="AD9" s="16"/>
    </row>
    <row r="10" spans="1:30" ht="35.25" customHeight="1">
      <c r="A10" s="23">
        <v>5</v>
      </c>
      <c r="B10" s="83" t="s">
        <v>341</v>
      </c>
      <c r="C10" s="327" t="s">
        <v>144</v>
      </c>
      <c r="D10" s="61" t="s">
        <v>342</v>
      </c>
      <c r="E10" s="422" t="s">
        <v>343</v>
      </c>
      <c r="F10" s="83" t="s">
        <v>130</v>
      </c>
      <c r="G10" s="26" t="s">
        <v>247</v>
      </c>
      <c r="H10" s="27">
        <v>2</v>
      </c>
      <c r="I10" s="27">
        <v>0</v>
      </c>
      <c r="J10" s="27">
        <v>12</v>
      </c>
      <c r="K10" s="27">
        <v>48</v>
      </c>
      <c r="L10" s="27">
        <v>0</v>
      </c>
      <c r="M10" s="27">
        <v>0</v>
      </c>
      <c r="N10" s="27">
        <v>0</v>
      </c>
      <c r="O10" s="27">
        <v>0</v>
      </c>
      <c r="P10" s="28">
        <v>0</v>
      </c>
      <c r="Q10" s="27">
        <v>62</v>
      </c>
      <c r="R10" s="29">
        <v>8432.88</v>
      </c>
      <c r="S10" s="32">
        <v>8980.06</v>
      </c>
      <c r="T10" s="30">
        <v>70000</v>
      </c>
      <c r="U10" s="31"/>
      <c r="V10" s="27"/>
      <c r="W10" s="27"/>
      <c r="X10" s="27">
        <v>0</v>
      </c>
      <c r="Y10" s="32"/>
      <c r="Z10" s="32"/>
      <c r="AA10" s="33"/>
      <c r="AB10" s="34"/>
      <c r="AC10" s="239">
        <v>25.768754181785642</v>
      </c>
      <c r="AD10" s="16"/>
    </row>
    <row r="11" spans="1:30" ht="35.25" customHeight="1">
      <c r="A11" s="23">
        <v>6</v>
      </c>
      <c r="B11" s="83" t="s">
        <v>344</v>
      </c>
      <c r="C11" s="327" t="s">
        <v>152</v>
      </c>
      <c r="D11" s="419" t="s">
        <v>345</v>
      </c>
      <c r="E11" s="406" t="s">
        <v>346</v>
      </c>
      <c r="F11" s="83" t="s">
        <v>127</v>
      </c>
      <c r="G11" s="26"/>
      <c r="H11" s="27"/>
      <c r="I11" s="27"/>
      <c r="J11" s="27"/>
      <c r="K11" s="27"/>
      <c r="L11" s="27"/>
      <c r="M11" s="27"/>
      <c r="N11" s="27"/>
      <c r="O11" s="27"/>
      <c r="P11" s="28"/>
      <c r="Q11" s="27">
        <v>0</v>
      </c>
      <c r="R11" s="29"/>
      <c r="S11" s="32"/>
      <c r="T11" s="30"/>
      <c r="U11" s="31">
        <v>4</v>
      </c>
      <c r="V11" s="27">
        <v>0</v>
      </c>
      <c r="W11" s="27">
        <v>2</v>
      </c>
      <c r="X11" s="27">
        <v>2</v>
      </c>
      <c r="Y11" s="32">
        <v>196</v>
      </c>
      <c r="Z11" s="32">
        <v>383.64</v>
      </c>
      <c r="AA11" s="33">
        <v>3000</v>
      </c>
      <c r="AB11" s="34"/>
      <c r="AC11" s="278">
        <v>1500</v>
      </c>
      <c r="AD11" s="16"/>
    </row>
    <row r="12" spans="1:30" ht="35.25" customHeight="1" hidden="1">
      <c r="A12" s="23"/>
      <c r="B12" s="24"/>
      <c r="C12" s="25"/>
      <c r="D12" s="136"/>
      <c r="E12" s="136"/>
      <c r="F12" s="24"/>
      <c r="G12" s="26"/>
      <c r="H12" s="27"/>
      <c r="I12" s="27"/>
      <c r="J12" s="27"/>
      <c r="K12" s="27"/>
      <c r="L12" s="27"/>
      <c r="M12" s="27"/>
      <c r="N12" s="27"/>
      <c r="O12" s="27"/>
      <c r="P12" s="28"/>
      <c r="Q12" s="27"/>
      <c r="R12" s="29"/>
      <c r="S12" s="32"/>
      <c r="T12" s="30"/>
      <c r="U12" s="31"/>
      <c r="V12" s="27"/>
      <c r="W12" s="27"/>
      <c r="X12" s="27"/>
      <c r="Y12" s="32"/>
      <c r="Z12" s="32"/>
      <c r="AA12" s="33"/>
      <c r="AB12" s="34"/>
      <c r="AC12" s="204"/>
      <c r="AD12" s="16"/>
    </row>
    <row r="13" spans="1:30" ht="35.25" customHeight="1" hidden="1">
      <c r="A13" s="23"/>
      <c r="B13" s="24"/>
      <c r="C13" s="25"/>
      <c r="D13" s="24"/>
      <c r="E13" s="24"/>
      <c r="F13" s="24"/>
      <c r="G13" s="26"/>
      <c r="H13" s="27"/>
      <c r="I13" s="27"/>
      <c r="J13" s="27"/>
      <c r="K13" s="27"/>
      <c r="L13" s="27"/>
      <c r="M13" s="27"/>
      <c r="N13" s="27"/>
      <c r="O13" s="27"/>
      <c r="P13" s="28"/>
      <c r="Q13" s="27"/>
      <c r="R13" s="29"/>
      <c r="S13" s="32"/>
      <c r="T13" s="30"/>
      <c r="U13" s="31"/>
      <c r="V13" s="27"/>
      <c r="W13" s="27"/>
      <c r="X13" s="27"/>
      <c r="Y13" s="32"/>
      <c r="Z13" s="32"/>
      <c r="AA13" s="33"/>
      <c r="AB13" s="34"/>
      <c r="AC13" s="204"/>
      <c r="AD13" s="16"/>
    </row>
    <row r="14" spans="1:30" ht="35.25" customHeight="1" hidden="1">
      <c r="A14" s="23"/>
      <c r="B14" s="24"/>
      <c r="C14" s="25"/>
      <c r="D14" s="17"/>
      <c r="E14" s="17"/>
      <c r="F14" s="24"/>
      <c r="G14" s="26"/>
      <c r="H14" s="27"/>
      <c r="I14" s="27"/>
      <c r="J14" s="27"/>
      <c r="K14" s="27"/>
      <c r="L14" s="27"/>
      <c r="M14" s="27"/>
      <c r="N14" s="27"/>
      <c r="O14" s="27"/>
      <c r="P14" s="28"/>
      <c r="Q14" s="27"/>
      <c r="R14" s="29"/>
      <c r="S14" s="32"/>
      <c r="T14" s="30"/>
      <c r="U14" s="31"/>
      <c r="V14" s="27"/>
      <c r="W14" s="27"/>
      <c r="X14" s="27"/>
      <c r="Y14" s="32"/>
      <c r="Z14" s="32"/>
      <c r="AA14" s="33"/>
      <c r="AB14" s="34"/>
      <c r="AC14" s="205"/>
      <c r="AD14" s="16"/>
    </row>
    <row r="15" spans="1:30" ht="35.25" customHeight="1" hidden="1">
      <c r="A15" s="23"/>
      <c r="B15" s="24"/>
      <c r="C15" s="25"/>
      <c r="D15" s="137"/>
      <c r="E15" s="137"/>
      <c r="F15" s="199"/>
      <c r="G15" s="26"/>
      <c r="H15" s="27"/>
      <c r="I15" s="27"/>
      <c r="J15" s="27"/>
      <c r="K15" s="27"/>
      <c r="L15" s="27"/>
      <c r="M15" s="27"/>
      <c r="N15" s="27"/>
      <c r="O15" s="27"/>
      <c r="P15" s="28"/>
      <c r="Q15" s="27"/>
      <c r="R15" s="29"/>
      <c r="S15" s="32"/>
      <c r="T15" s="30"/>
      <c r="U15" s="31"/>
      <c r="V15" s="27"/>
      <c r="W15" s="27"/>
      <c r="X15" s="27"/>
      <c r="Y15" s="32"/>
      <c r="Z15" s="32"/>
      <c r="AA15" s="33"/>
      <c r="AB15" s="34"/>
      <c r="AC15" s="205"/>
      <c r="AD15" s="16"/>
    </row>
    <row r="16" spans="1:30" ht="35.25" customHeight="1" hidden="1">
      <c r="A16" s="23">
        <v>11</v>
      </c>
      <c r="B16" s="24"/>
      <c r="C16" s="25"/>
      <c r="D16" s="17"/>
      <c r="E16" s="17"/>
      <c r="F16" s="24"/>
      <c r="G16" s="26"/>
      <c r="H16" s="27"/>
      <c r="I16" s="27"/>
      <c r="J16" s="27"/>
      <c r="K16" s="27"/>
      <c r="L16" s="27"/>
      <c r="M16" s="27"/>
      <c r="N16" s="27"/>
      <c r="O16" s="27"/>
      <c r="P16" s="28"/>
      <c r="Q16" s="27"/>
      <c r="R16" s="29"/>
      <c r="S16" s="32"/>
      <c r="T16" s="30"/>
      <c r="U16" s="31"/>
      <c r="V16" s="27"/>
      <c r="W16" s="27"/>
      <c r="X16" s="27"/>
      <c r="Y16" s="32"/>
      <c r="Z16" s="32"/>
      <c r="AA16" s="33"/>
      <c r="AB16" s="34"/>
      <c r="AD16" s="35"/>
    </row>
    <row r="17" spans="1:30" ht="35.25" customHeight="1" hidden="1">
      <c r="A17" s="23">
        <v>12</v>
      </c>
      <c r="B17" s="24"/>
      <c r="C17" s="25"/>
      <c r="D17" s="24"/>
      <c r="E17" s="24"/>
      <c r="F17" s="24"/>
      <c r="G17" s="26"/>
      <c r="H17" s="27"/>
      <c r="I17" s="27"/>
      <c r="J17" s="27"/>
      <c r="K17" s="27"/>
      <c r="L17" s="27"/>
      <c r="M17" s="27"/>
      <c r="N17" s="27"/>
      <c r="O17" s="27"/>
      <c r="P17" s="28"/>
      <c r="Q17" s="27"/>
      <c r="R17" s="29"/>
      <c r="S17" s="32"/>
      <c r="T17" s="30"/>
      <c r="U17" s="31"/>
      <c r="V17" s="27"/>
      <c r="W17" s="27"/>
      <c r="X17" s="27"/>
      <c r="Y17" s="32"/>
      <c r="Z17" s="32"/>
      <c r="AA17" s="33"/>
      <c r="AB17" s="34"/>
      <c r="AC17" s="206"/>
      <c r="AD17" s="35"/>
    </row>
    <row r="18" spans="1:30" ht="35.25" customHeight="1" hidden="1">
      <c r="A18" s="23">
        <v>13</v>
      </c>
      <c r="B18" s="24"/>
      <c r="C18" s="25"/>
      <c r="D18" s="17"/>
      <c r="E18" s="17"/>
      <c r="F18" s="24"/>
      <c r="G18" s="26"/>
      <c r="H18" s="27"/>
      <c r="I18" s="27"/>
      <c r="J18" s="27"/>
      <c r="K18" s="27"/>
      <c r="L18" s="27"/>
      <c r="M18" s="27"/>
      <c r="N18" s="27"/>
      <c r="O18" s="27"/>
      <c r="P18" s="28"/>
      <c r="Q18" s="27"/>
      <c r="R18" s="29"/>
      <c r="S18" s="32"/>
      <c r="T18" s="30"/>
      <c r="U18" s="31"/>
      <c r="V18" s="27"/>
      <c r="W18" s="27"/>
      <c r="X18" s="27"/>
      <c r="Y18" s="32"/>
      <c r="Z18" s="32"/>
      <c r="AA18" s="33"/>
      <c r="AB18" s="34"/>
      <c r="AC18" s="206"/>
      <c r="AD18" s="35"/>
    </row>
    <row r="19" spans="1:30" ht="35.25" customHeight="1" hidden="1">
      <c r="A19" s="23">
        <v>14</v>
      </c>
      <c r="B19" s="24"/>
      <c r="C19" s="25"/>
      <c r="D19" s="24"/>
      <c r="E19" s="24"/>
      <c r="F19" s="24"/>
      <c r="G19" s="26"/>
      <c r="H19" s="27"/>
      <c r="I19" s="27"/>
      <c r="J19" s="27"/>
      <c r="K19" s="27"/>
      <c r="L19" s="27"/>
      <c r="M19" s="27"/>
      <c r="N19" s="27"/>
      <c r="O19" s="27"/>
      <c r="P19" s="28"/>
      <c r="Q19" s="27"/>
      <c r="R19" s="29"/>
      <c r="S19" s="32"/>
      <c r="T19" s="30"/>
      <c r="U19" s="31"/>
      <c r="V19" s="27"/>
      <c r="W19" s="27"/>
      <c r="X19" s="27"/>
      <c r="Y19" s="32"/>
      <c r="Z19" s="32"/>
      <c r="AA19" s="33"/>
      <c r="AB19" s="34"/>
      <c r="AC19" s="206"/>
      <c r="AD19" s="35"/>
    </row>
    <row r="20" spans="1:30" ht="35.25" customHeight="1" hidden="1">
      <c r="A20" s="23">
        <v>15</v>
      </c>
      <c r="B20" s="24"/>
      <c r="C20" s="25"/>
      <c r="D20" s="17"/>
      <c r="E20" s="17"/>
      <c r="F20" s="24"/>
      <c r="G20" s="26"/>
      <c r="H20" s="27"/>
      <c r="I20" s="27"/>
      <c r="J20" s="27"/>
      <c r="K20" s="27"/>
      <c r="L20" s="27"/>
      <c r="M20" s="27"/>
      <c r="N20" s="27"/>
      <c r="O20" s="27"/>
      <c r="P20" s="28"/>
      <c r="Q20" s="27">
        <f aca="true" t="shared" si="0" ref="Q20:Q25">SUM(H20:P20)</f>
        <v>0</v>
      </c>
      <c r="R20" s="29"/>
      <c r="S20" s="32"/>
      <c r="T20" s="30"/>
      <c r="U20" s="31"/>
      <c r="V20" s="27"/>
      <c r="W20" s="27"/>
      <c r="X20" s="27">
        <f aca="true" t="shared" si="1" ref="X20:X25">SUM(V20:W20)</f>
        <v>0</v>
      </c>
      <c r="Y20" s="32"/>
      <c r="Z20" s="32"/>
      <c r="AA20" s="33"/>
      <c r="AB20" s="34"/>
      <c r="AC20" s="206" t="e">
        <f>AA20/X20</f>
        <v>#DIV/0!</v>
      </c>
      <c r="AD20" s="35"/>
    </row>
    <row r="21" spans="1:30" ht="35.25" customHeight="1" hidden="1">
      <c r="A21" s="23">
        <v>16</v>
      </c>
      <c r="B21" s="24"/>
      <c r="C21" s="25"/>
      <c r="D21" s="17"/>
      <c r="E21" s="17"/>
      <c r="F21" s="24"/>
      <c r="G21" s="26"/>
      <c r="H21" s="27"/>
      <c r="I21" s="27"/>
      <c r="J21" s="27"/>
      <c r="K21" s="27"/>
      <c r="L21" s="27"/>
      <c r="M21" s="59"/>
      <c r="N21" s="27"/>
      <c r="O21" s="27"/>
      <c r="P21" s="28"/>
      <c r="Q21" s="27"/>
      <c r="R21" s="29"/>
      <c r="S21" s="32"/>
      <c r="T21" s="30"/>
      <c r="U21" s="31"/>
      <c r="V21" s="27"/>
      <c r="W21" s="27"/>
      <c r="X21" s="27">
        <f t="shared" si="1"/>
        <v>0</v>
      </c>
      <c r="Y21" s="32"/>
      <c r="Z21" s="32"/>
      <c r="AA21" s="33"/>
      <c r="AB21" s="34"/>
      <c r="AC21" s="202" t="e">
        <f>T21/(R21*0.3025)</f>
        <v>#DIV/0!</v>
      </c>
      <c r="AD21" s="35"/>
    </row>
    <row r="22" spans="1:30" ht="35.25" customHeight="1" hidden="1">
      <c r="A22" s="23">
        <v>17</v>
      </c>
      <c r="B22" s="24"/>
      <c r="C22" s="25"/>
      <c r="D22" s="17"/>
      <c r="E22" s="17"/>
      <c r="F22" s="24"/>
      <c r="G22" s="26"/>
      <c r="H22" s="27"/>
      <c r="I22" s="27"/>
      <c r="J22" s="27"/>
      <c r="K22" s="27"/>
      <c r="L22" s="27"/>
      <c r="M22" s="27"/>
      <c r="N22" s="27"/>
      <c r="O22" s="27"/>
      <c r="P22" s="28"/>
      <c r="Q22" s="27">
        <f t="shared" si="0"/>
        <v>0</v>
      </c>
      <c r="R22" s="29"/>
      <c r="S22" s="32"/>
      <c r="T22" s="30"/>
      <c r="U22" s="31"/>
      <c r="V22" s="27"/>
      <c r="W22" s="27"/>
      <c r="X22" s="27">
        <f t="shared" si="1"/>
        <v>0</v>
      </c>
      <c r="Y22" s="32"/>
      <c r="Z22" s="32"/>
      <c r="AA22" s="33"/>
      <c r="AB22" s="34"/>
      <c r="AC22" s="206" t="e">
        <f>AA22/X22</f>
        <v>#DIV/0!</v>
      </c>
      <c r="AD22" s="35"/>
    </row>
    <row r="23" spans="1:30" ht="35.25" customHeight="1" hidden="1">
      <c r="A23" s="23">
        <v>18</v>
      </c>
      <c r="B23" s="24"/>
      <c r="C23" s="25"/>
      <c r="D23" s="17"/>
      <c r="E23" s="17"/>
      <c r="F23" s="24"/>
      <c r="G23" s="26"/>
      <c r="H23" s="27"/>
      <c r="I23" s="27"/>
      <c r="J23" s="27"/>
      <c r="K23" s="27"/>
      <c r="L23" s="27"/>
      <c r="M23" s="27"/>
      <c r="N23" s="27"/>
      <c r="O23" s="27"/>
      <c r="P23" s="28"/>
      <c r="Q23" s="27">
        <f t="shared" si="0"/>
        <v>0</v>
      </c>
      <c r="R23" s="29"/>
      <c r="S23" s="32"/>
      <c r="T23" s="30"/>
      <c r="U23" s="31"/>
      <c r="V23" s="27"/>
      <c r="W23" s="27"/>
      <c r="X23" s="27">
        <f t="shared" si="1"/>
        <v>0</v>
      </c>
      <c r="Y23" s="32"/>
      <c r="Z23" s="32"/>
      <c r="AA23" s="33"/>
      <c r="AB23" s="34"/>
      <c r="AC23" s="206" t="e">
        <f>AA23/X23</f>
        <v>#DIV/0!</v>
      </c>
      <c r="AD23" s="35"/>
    </row>
    <row r="24" spans="1:30" ht="35.25" customHeight="1" hidden="1">
      <c r="A24" s="23">
        <v>19</v>
      </c>
      <c r="B24" s="24"/>
      <c r="C24" s="25"/>
      <c r="D24" s="17"/>
      <c r="E24" s="17"/>
      <c r="F24" s="24"/>
      <c r="G24" s="26"/>
      <c r="H24" s="27"/>
      <c r="I24" s="27"/>
      <c r="J24" s="27"/>
      <c r="K24" s="27"/>
      <c r="L24" s="27"/>
      <c r="M24" s="27"/>
      <c r="N24" s="27"/>
      <c r="O24" s="27"/>
      <c r="P24" s="28"/>
      <c r="Q24" s="27">
        <f t="shared" si="0"/>
        <v>0</v>
      </c>
      <c r="R24" s="29"/>
      <c r="S24" s="32"/>
      <c r="T24" s="30"/>
      <c r="U24" s="31"/>
      <c r="V24" s="27"/>
      <c r="W24" s="27"/>
      <c r="X24" s="27">
        <f t="shared" si="1"/>
        <v>0</v>
      </c>
      <c r="Y24" s="32"/>
      <c r="Z24" s="32"/>
      <c r="AA24" s="33"/>
      <c r="AB24" s="34"/>
      <c r="AC24" s="206" t="e">
        <f>AA24/X24</f>
        <v>#DIV/0!</v>
      </c>
      <c r="AD24" s="35"/>
    </row>
    <row r="25" spans="1:30" ht="35.25" customHeight="1" hidden="1">
      <c r="A25" s="23">
        <v>20</v>
      </c>
      <c r="B25" s="24"/>
      <c r="C25" s="25"/>
      <c r="D25" s="17"/>
      <c r="E25" s="17"/>
      <c r="F25" s="24"/>
      <c r="G25" s="26"/>
      <c r="H25" s="27"/>
      <c r="I25" s="27"/>
      <c r="J25" s="27"/>
      <c r="K25" s="27"/>
      <c r="L25" s="27"/>
      <c r="M25" s="27"/>
      <c r="N25" s="27"/>
      <c r="O25" s="27"/>
      <c r="P25" s="28"/>
      <c r="Q25" s="27">
        <f t="shared" si="0"/>
        <v>0</v>
      </c>
      <c r="R25" s="29"/>
      <c r="S25" s="32"/>
      <c r="T25" s="30"/>
      <c r="U25" s="31"/>
      <c r="V25" s="27"/>
      <c r="W25" s="27"/>
      <c r="X25" s="27">
        <f t="shared" si="1"/>
        <v>0</v>
      </c>
      <c r="Y25" s="32"/>
      <c r="Z25" s="32"/>
      <c r="AA25" s="33"/>
      <c r="AB25" s="34"/>
      <c r="AC25" s="206" t="e">
        <f>AA25/X25</f>
        <v>#DIV/0!</v>
      </c>
      <c r="AD25" s="35"/>
    </row>
    <row r="26" spans="1:28" ht="35.25" customHeight="1" thickBot="1">
      <c r="A26" s="472" t="s">
        <v>41</v>
      </c>
      <c r="B26" s="473"/>
      <c r="C26" s="473"/>
      <c r="D26" s="473"/>
      <c r="E26" s="473"/>
      <c r="F26" s="474"/>
      <c r="G26" s="294"/>
      <c r="H26" s="294">
        <f aca="true" t="shared" si="2" ref="H26:T26">SUM(H6:H25)</f>
        <v>8</v>
      </c>
      <c r="I26" s="294">
        <f t="shared" si="2"/>
        <v>0</v>
      </c>
      <c r="J26" s="294">
        <f t="shared" si="2"/>
        <v>12</v>
      </c>
      <c r="K26" s="294">
        <f t="shared" si="2"/>
        <v>115</v>
      </c>
      <c r="L26" s="294">
        <f t="shared" si="2"/>
        <v>179</v>
      </c>
      <c r="M26" s="294">
        <f t="shared" si="2"/>
        <v>0</v>
      </c>
      <c r="N26" s="294">
        <f t="shared" si="2"/>
        <v>0</v>
      </c>
      <c r="O26" s="294">
        <f t="shared" si="2"/>
        <v>0</v>
      </c>
      <c r="P26" s="294">
        <f t="shared" si="2"/>
        <v>0</v>
      </c>
      <c r="Q26" s="294">
        <f t="shared" si="2"/>
        <v>314</v>
      </c>
      <c r="R26" s="296">
        <f t="shared" si="2"/>
        <v>39426.42</v>
      </c>
      <c r="S26" s="296">
        <f>SUM(S6:S25)</f>
        <v>40819.259999999995</v>
      </c>
      <c r="T26" s="297">
        <f t="shared" si="2"/>
        <v>413000</v>
      </c>
      <c r="U26" s="298"/>
      <c r="V26" s="299">
        <f aca="true" t="shared" si="3" ref="V26:AA26">SUM(V6:V25)</f>
        <v>0</v>
      </c>
      <c r="W26" s="299">
        <f t="shared" si="3"/>
        <v>4</v>
      </c>
      <c r="X26" s="299">
        <f t="shared" si="3"/>
        <v>4</v>
      </c>
      <c r="Y26" s="296">
        <f t="shared" si="3"/>
        <v>345</v>
      </c>
      <c r="Z26" s="296">
        <f t="shared" si="3"/>
        <v>773.36</v>
      </c>
      <c r="AA26" s="300">
        <f t="shared" si="3"/>
        <v>7800</v>
      </c>
      <c r="AB26" s="301"/>
    </row>
    <row r="27" spans="2:29" ht="23.25" customHeight="1" hidden="1" thickBot="1">
      <c r="B27" s="16">
        <f>COUNTIF(B16:B25,"*")</f>
        <v>0</v>
      </c>
      <c r="G27" s="16">
        <f>COUNTIF(G6:G25,"*")</f>
        <v>4</v>
      </c>
      <c r="H27" s="16">
        <f>SUM(H26)</f>
        <v>8</v>
      </c>
      <c r="I27" s="16">
        <f aca="true" t="shared" si="4" ref="I27:T27">SUM(I26)</f>
        <v>0</v>
      </c>
      <c r="J27" s="16">
        <f t="shared" si="4"/>
        <v>12</v>
      </c>
      <c r="K27" s="16">
        <f t="shared" si="4"/>
        <v>115</v>
      </c>
      <c r="L27" s="16">
        <f t="shared" si="4"/>
        <v>179</v>
      </c>
      <c r="M27" s="16">
        <f t="shared" si="4"/>
        <v>0</v>
      </c>
      <c r="N27" s="16">
        <f t="shared" si="4"/>
        <v>0</v>
      </c>
      <c r="O27" s="16">
        <f t="shared" si="4"/>
        <v>0</v>
      </c>
      <c r="P27" s="16">
        <f t="shared" si="4"/>
        <v>0</v>
      </c>
      <c r="Q27" s="16">
        <f t="shared" si="4"/>
        <v>314</v>
      </c>
      <c r="R27" s="16">
        <f t="shared" si="4"/>
        <v>39426.42</v>
      </c>
      <c r="S27" s="70">
        <f>SUM(S26)</f>
        <v>40819.259999999995</v>
      </c>
      <c r="T27" s="16">
        <f t="shared" si="4"/>
        <v>413000</v>
      </c>
      <c r="U27" s="22">
        <f>COUNTIF(U6:U25,"&gt;0")+COUNTIF(U6:U25,"*")</f>
        <v>2</v>
      </c>
      <c r="V27" s="63">
        <f>SUM(V26)</f>
        <v>0</v>
      </c>
      <c r="W27" s="63">
        <f>SUM(W26)</f>
        <v>4</v>
      </c>
      <c r="X27" s="63">
        <f>SUM(V27:W27)</f>
        <v>4</v>
      </c>
      <c r="Y27" s="70">
        <f>SUM(Y26)</f>
        <v>345</v>
      </c>
      <c r="Z27" s="70">
        <f>SUM(Z26)</f>
        <v>773.36</v>
      </c>
      <c r="AA27" s="63">
        <f>SUM(AA26)</f>
        <v>7800</v>
      </c>
      <c r="AB27" s="22"/>
      <c r="AC27" s="207"/>
    </row>
    <row r="28" spans="1:29" s="49" customFormat="1" ht="35.25" customHeight="1">
      <c r="A28" s="566" t="str">
        <f>'1月 '!A28:B28</f>
        <v>去(110)年</v>
      </c>
      <c r="B28" s="567"/>
      <c r="C28" s="568" t="s">
        <v>79</v>
      </c>
      <c r="D28" s="568"/>
      <c r="E28" s="568"/>
      <c r="F28" s="569"/>
      <c r="G28" s="43"/>
      <c r="H28" s="43">
        <v>23</v>
      </c>
      <c r="I28" s="43">
        <v>37</v>
      </c>
      <c r="J28" s="43">
        <v>0</v>
      </c>
      <c r="K28" s="43">
        <v>497</v>
      </c>
      <c r="L28" s="43">
        <v>830</v>
      </c>
      <c r="M28" s="43">
        <v>94</v>
      </c>
      <c r="N28" s="43">
        <v>0</v>
      </c>
      <c r="O28" s="43">
        <v>0</v>
      </c>
      <c r="P28" s="43">
        <v>0</v>
      </c>
      <c r="Q28" s="43">
        <v>1481</v>
      </c>
      <c r="R28" s="154">
        <v>221671.32</v>
      </c>
      <c r="S28" s="200">
        <v>230257.99</v>
      </c>
      <c r="T28" s="155">
        <v>1792560</v>
      </c>
      <c r="U28" s="46"/>
      <c r="V28" s="43">
        <v>0</v>
      </c>
      <c r="W28" s="43">
        <v>10</v>
      </c>
      <c r="X28" s="43">
        <v>10</v>
      </c>
      <c r="Y28" s="200">
        <v>1014.8499999999999</v>
      </c>
      <c r="Z28" s="200">
        <v>2288.69</v>
      </c>
      <c r="AA28" s="201">
        <v>23100</v>
      </c>
      <c r="AB28" s="48"/>
      <c r="AC28" s="208"/>
    </row>
    <row r="29" spans="1:29" s="49" customFormat="1" ht="35.25" customHeight="1" thickBot="1">
      <c r="A29" s="570" t="str">
        <f>'1月 '!A29:E29</f>
        <v>110與111年同月推案增減率</v>
      </c>
      <c r="B29" s="571"/>
      <c r="C29" s="571"/>
      <c r="D29" s="571"/>
      <c r="E29" s="571"/>
      <c r="F29" s="571"/>
      <c r="G29" s="50"/>
      <c r="H29" s="50"/>
      <c r="I29" s="50"/>
      <c r="J29" s="50"/>
      <c r="K29" s="50"/>
      <c r="L29" s="50"/>
      <c r="M29" s="50"/>
      <c r="N29" s="50"/>
      <c r="O29" s="51"/>
      <c r="P29" s="477">
        <f>(Q26-Q28)/Q28</f>
        <v>-0.7879810938555031</v>
      </c>
      <c r="Q29" s="478"/>
      <c r="R29" s="52"/>
      <c r="S29" s="52"/>
      <c r="T29" s="53">
        <f>(T26-T28)/T28</f>
        <v>-0.7696032489846922</v>
      </c>
      <c r="U29" s="54"/>
      <c r="V29" s="477">
        <f>(X26-X28)/X28</f>
        <v>-0.6</v>
      </c>
      <c r="W29" s="479"/>
      <c r="X29" s="480"/>
      <c r="Y29" s="52"/>
      <c r="Z29" s="52"/>
      <c r="AA29" s="55">
        <f>(AA26-AA28)/AA28</f>
        <v>-0.6623376623376623</v>
      </c>
      <c r="AB29" s="56"/>
      <c r="AC29" s="208"/>
    </row>
    <row r="31" spans="1:6" ht="15.75">
      <c r="A31" s="489"/>
      <c r="B31" s="490"/>
      <c r="C31" s="490"/>
      <c r="D31" s="490"/>
      <c r="E31" s="490"/>
      <c r="F31" s="490"/>
    </row>
    <row r="32" ht="15.75">
      <c r="B32" s="58"/>
    </row>
  </sheetData>
  <sheetProtection/>
  <mergeCells count="35">
    <mergeCell ref="A1:Q1"/>
    <mergeCell ref="F3:F5"/>
    <mergeCell ref="G3:G5"/>
    <mergeCell ref="U3:U5"/>
    <mergeCell ref="V3:X3"/>
    <mergeCell ref="I4:I5"/>
    <mergeCell ref="J4:P4"/>
    <mergeCell ref="T3:T5"/>
    <mergeCell ref="U2:AA2"/>
    <mergeCell ref="H4:H5"/>
    <mergeCell ref="P29:Q29"/>
    <mergeCell ref="V29:X29"/>
    <mergeCell ref="A31:F31"/>
    <mergeCell ref="A26:F26"/>
    <mergeCell ref="A28:B28"/>
    <mergeCell ref="C28:F28"/>
    <mergeCell ref="A29:F29"/>
    <mergeCell ref="AB2:AB5"/>
    <mergeCell ref="A3:A5"/>
    <mergeCell ref="B3:B5"/>
    <mergeCell ref="C3:C5"/>
    <mergeCell ref="D3:D5"/>
    <mergeCell ref="AA3:AA5"/>
    <mergeCell ref="Q4:Q5"/>
    <mergeCell ref="Y3:Y5"/>
    <mergeCell ref="Z3:Z5"/>
    <mergeCell ref="A2:F2"/>
    <mergeCell ref="E3:E5"/>
    <mergeCell ref="H3:Q3"/>
    <mergeCell ref="R3:R5"/>
    <mergeCell ref="G2:T2"/>
    <mergeCell ref="W4:W5"/>
    <mergeCell ref="X4:X5"/>
    <mergeCell ref="S3:S5"/>
    <mergeCell ref="V4:V5"/>
  </mergeCells>
  <printOptions horizontalCentered="1"/>
  <pageMargins left="0" right="0" top="0.3937007874015748" bottom="0.4724409448818898" header="0.1968503937007874" footer="0.11811023622047245"/>
  <pageSetup fitToHeight="1" fitToWidth="1" horizontalDpi="600" verticalDpi="600" orientation="landscape" paperSize="9" scale="71" r:id="rId1"/>
  <headerFooter scaleWithDoc="0">
    <oddFooter>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66"/>
    <pageSetUpPr fitToPage="1"/>
  </sheetPr>
  <dimension ref="A1:AD32"/>
  <sheetViews>
    <sheetView zoomScale="70" zoomScaleNormal="70" zoomScaleSheetLayoutView="70" zoomScalePageLayoutView="0" workbookViewId="0" topLeftCell="A7">
      <selection activeCell="Y39" sqref="Y39"/>
    </sheetView>
  </sheetViews>
  <sheetFormatPr defaultColWidth="0" defaultRowHeight="16.5"/>
  <cols>
    <col min="1" max="1" width="4.125" style="16" customWidth="1"/>
    <col min="2" max="2" width="7.875" style="16" customWidth="1"/>
    <col min="3" max="3" width="6.75390625" style="41" customWidth="1"/>
    <col min="4" max="5" width="7.25390625" style="16" customWidth="1"/>
    <col min="6" max="6" width="6.75390625" style="16" customWidth="1"/>
    <col min="7" max="11" width="5.25390625" style="16" customWidth="1"/>
    <col min="12" max="12" width="7.75390625" style="16" customWidth="1"/>
    <col min="13" max="16" width="5.25390625" style="16" customWidth="1"/>
    <col min="17" max="17" width="7.75390625" style="16" customWidth="1"/>
    <col min="18" max="18" width="12.00390625" style="16" customWidth="1"/>
    <col min="19" max="19" width="11.875" style="16" bestFit="1" customWidth="1"/>
    <col min="20" max="20" width="11.75390625" style="42" customWidth="1"/>
    <col min="21" max="21" width="5.125" style="16" customWidth="1"/>
    <col min="22" max="24" width="5.75390625" style="16" customWidth="1"/>
    <col min="25" max="25" width="11.25390625" style="16" bestFit="1" customWidth="1"/>
    <col min="26" max="26" width="11.875" style="16" bestFit="1" customWidth="1"/>
    <col min="27" max="27" width="10.25390625" style="16" customWidth="1"/>
    <col min="28" max="28" width="10.75390625" style="16" customWidth="1"/>
    <col min="29" max="29" width="8.00390625" style="14" customWidth="1"/>
    <col min="30" max="30" width="7.375" style="15" customWidth="1"/>
    <col min="31" max="31" width="6.875" style="16" customWidth="1"/>
    <col min="32" max="32" width="6.75390625" style="16" customWidth="1"/>
    <col min="33" max="37" width="0" style="16" hidden="1" customWidth="1"/>
    <col min="38" max="16384" width="9.00390625" style="16" hidden="1" customWidth="1"/>
  </cols>
  <sheetData>
    <row r="1" spans="1:28" ht="42" customHeight="1" thickBot="1">
      <c r="A1" s="471" t="s">
        <v>110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292" t="str">
        <f>'1月 '!Q1</f>
        <v>111年</v>
      </c>
      <c r="S1" s="292" t="s">
        <v>114</v>
      </c>
      <c r="T1" s="291"/>
      <c r="U1" s="291"/>
      <c r="V1" s="291"/>
      <c r="W1" s="291"/>
      <c r="X1" s="291"/>
      <c r="Y1" s="291"/>
      <c r="Z1" s="291"/>
      <c r="AA1" s="291"/>
      <c r="AB1" s="291"/>
    </row>
    <row r="2" spans="1:28" ht="30" customHeight="1">
      <c r="A2" s="458" t="s">
        <v>1</v>
      </c>
      <c r="B2" s="459"/>
      <c r="C2" s="459"/>
      <c r="D2" s="459"/>
      <c r="E2" s="459"/>
      <c r="F2" s="460"/>
      <c r="G2" s="444" t="s">
        <v>2</v>
      </c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6"/>
      <c r="U2" s="493" t="s">
        <v>3</v>
      </c>
      <c r="V2" s="445"/>
      <c r="W2" s="445"/>
      <c r="X2" s="445"/>
      <c r="Y2" s="445"/>
      <c r="Z2" s="445"/>
      <c r="AA2" s="494"/>
      <c r="AB2" s="437" t="s">
        <v>44</v>
      </c>
    </row>
    <row r="3" spans="1:28" ht="20.25" customHeight="1">
      <c r="A3" s="486" t="s">
        <v>4</v>
      </c>
      <c r="B3" s="448" t="s">
        <v>86</v>
      </c>
      <c r="C3" s="468" t="s">
        <v>350</v>
      </c>
      <c r="D3" s="468" t="s">
        <v>45</v>
      </c>
      <c r="E3" s="448" t="s">
        <v>305</v>
      </c>
      <c r="F3" s="448" t="s">
        <v>85</v>
      </c>
      <c r="G3" s="451" t="s">
        <v>47</v>
      </c>
      <c r="H3" s="455" t="s">
        <v>48</v>
      </c>
      <c r="I3" s="456"/>
      <c r="J3" s="456"/>
      <c r="K3" s="456"/>
      <c r="L3" s="456"/>
      <c r="M3" s="456"/>
      <c r="N3" s="456"/>
      <c r="O3" s="456"/>
      <c r="P3" s="456"/>
      <c r="Q3" s="457"/>
      <c r="R3" s="448" t="s">
        <v>351</v>
      </c>
      <c r="S3" s="443" t="s">
        <v>54</v>
      </c>
      <c r="T3" s="440" t="s">
        <v>84</v>
      </c>
      <c r="U3" s="485" t="s">
        <v>51</v>
      </c>
      <c r="V3" s="454" t="s">
        <v>52</v>
      </c>
      <c r="W3" s="454"/>
      <c r="X3" s="454"/>
      <c r="Y3" s="443" t="s">
        <v>349</v>
      </c>
      <c r="Z3" s="443" t="s">
        <v>310</v>
      </c>
      <c r="AA3" s="464" t="s">
        <v>84</v>
      </c>
      <c r="AB3" s="438"/>
    </row>
    <row r="4" spans="1:28" ht="20.25" customHeight="1">
      <c r="A4" s="487"/>
      <c r="B4" s="449"/>
      <c r="C4" s="469"/>
      <c r="D4" s="469"/>
      <c r="E4" s="449"/>
      <c r="F4" s="449"/>
      <c r="G4" s="452"/>
      <c r="H4" s="451" t="s">
        <v>57</v>
      </c>
      <c r="I4" s="451" t="s">
        <v>58</v>
      </c>
      <c r="J4" s="465" t="s">
        <v>59</v>
      </c>
      <c r="K4" s="466"/>
      <c r="L4" s="466"/>
      <c r="M4" s="466"/>
      <c r="N4" s="466"/>
      <c r="O4" s="466"/>
      <c r="P4" s="467"/>
      <c r="Q4" s="451" t="s">
        <v>60</v>
      </c>
      <c r="R4" s="449"/>
      <c r="S4" s="443"/>
      <c r="T4" s="441"/>
      <c r="U4" s="485"/>
      <c r="V4" s="447" t="s">
        <v>61</v>
      </c>
      <c r="W4" s="447" t="s">
        <v>62</v>
      </c>
      <c r="X4" s="447" t="s">
        <v>60</v>
      </c>
      <c r="Y4" s="443"/>
      <c r="Z4" s="443"/>
      <c r="AA4" s="464"/>
      <c r="AB4" s="438"/>
    </row>
    <row r="5" spans="1:30" s="22" customFormat="1" ht="20.25" customHeight="1">
      <c r="A5" s="488"/>
      <c r="B5" s="450"/>
      <c r="C5" s="470"/>
      <c r="D5" s="470"/>
      <c r="E5" s="450"/>
      <c r="F5" s="450"/>
      <c r="G5" s="453"/>
      <c r="H5" s="453"/>
      <c r="I5" s="453"/>
      <c r="J5" s="18" t="s">
        <v>63</v>
      </c>
      <c r="K5" s="18" t="s">
        <v>64</v>
      </c>
      <c r="L5" s="18" t="s">
        <v>65</v>
      </c>
      <c r="M5" s="18" t="s">
        <v>66</v>
      </c>
      <c r="N5" s="18" t="s">
        <v>67</v>
      </c>
      <c r="O5" s="18" t="s">
        <v>68</v>
      </c>
      <c r="P5" s="19" t="s">
        <v>69</v>
      </c>
      <c r="Q5" s="453"/>
      <c r="R5" s="450"/>
      <c r="S5" s="443"/>
      <c r="T5" s="442"/>
      <c r="U5" s="485"/>
      <c r="V5" s="447"/>
      <c r="W5" s="447"/>
      <c r="X5" s="447"/>
      <c r="Y5" s="443"/>
      <c r="Z5" s="443"/>
      <c r="AA5" s="464"/>
      <c r="AB5" s="439"/>
      <c r="AC5" s="20"/>
      <c r="AD5" s="21"/>
    </row>
    <row r="6" spans="1:30" ht="35.25" customHeight="1">
      <c r="A6" s="23">
        <v>1</v>
      </c>
      <c r="B6" s="83" t="s">
        <v>352</v>
      </c>
      <c r="C6" s="327" t="s">
        <v>121</v>
      </c>
      <c r="D6" s="17" t="s">
        <v>353</v>
      </c>
      <c r="E6" s="199" t="s">
        <v>354</v>
      </c>
      <c r="F6" s="24" t="s">
        <v>180</v>
      </c>
      <c r="G6" s="26" t="s">
        <v>124</v>
      </c>
      <c r="H6" s="27">
        <v>4</v>
      </c>
      <c r="I6" s="27">
        <v>0</v>
      </c>
      <c r="J6" s="27">
        <v>0</v>
      </c>
      <c r="K6" s="27">
        <v>84</v>
      </c>
      <c r="L6" s="27">
        <v>56</v>
      </c>
      <c r="M6" s="27">
        <v>0</v>
      </c>
      <c r="N6" s="27">
        <v>0</v>
      </c>
      <c r="O6" s="27">
        <v>0</v>
      </c>
      <c r="P6" s="28">
        <v>0</v>
      </c>
      <c r="Q6" s="27">
        <v>144</v>
      </c>
      <c r="R6" s="29">
        <v>16187.75</v>
      </c>
      <c r="S6" s="32">
        <v>16879.85</v>
      </c>
      <c r="T6" s="30">
        <v>140485</v>
      </c>
      <c r="U6" s="31"/>
      <c r="V6" s="27"/>
      <c r="W6" s="27"/>
      <c r="X6" s="27">
        <v>0</v>
      </c>
      <c r="Y6" s="32"/>
      <c r="Z6" s="32"/>
      <c r="AA6" s="33"/>
      <c r="AB6" s="57"/>
      <c r="AC6" s="239">
        <v>27.512876189095042</v>
      </c>
      <c r="AD6" s="35"/>
    </row>
    <row r="7" spans="1:30" ht="35.25" customHeight="1">
      <c r="A7" s="23">
        <v>2</v>
      </c>
      <c r="B7" s="83" t="s">
        <v>355</v>
      </c>
      <c r="C7" s="327" t="s">
        <v>121</v>
      </c>
      <c r="D7" s="61" t="s">
        <v>356</v>
      </c>
      <c r="E7" s="425" t="s">
        <v>357</v>
      </c>
      <c r="F7" s="24" t="s">
        <v>127</v>
      </c>
      <c r="G7" s="26" t="s">
        <v>358</v>
      </c>
      <c r="H7" s="27">
        <v>0</v>
      </c>
      <c r="I7" s="27">
        <v>0</v>
      </c>
      <c r="J7" s="27">
        <v>0</v>
      </c>
      <c r="K7" s="27">
        <v>0</v>
      </c>
      <c r="L7" s="27">
        <v>104</v>
      </c>
      <c r="M7" s="27">
        <v>0</v>
      </c>
      <c r="N7" s="27">
        <v>0</v>
      </c>
      <c r="O7" s="27">
        <v>0</v>
      </c>
      <c r="P7" s="28">
        <v>0</v>
      </c>
      <c r="Q7" s="27">
        <v>104</v>
      </c>
      <c r="R7" s="29">
        <v>13749.66</v>
      </c>
      <c r="S7" s="32">
        <v>14404.4</v>
      </c>
      <c r="T7" s="30">
        <v>150000</v>
      </c>
      <c r="U7" s="31"/>
      <c r="V7" s="27"/>
      <c r="W7" s="27"/>
      <c r="X7" s="27">
        <v>0</v>
      </c>
      <c r="Y7" s="32"/>
      <c r="Z7" s="32"/>
      <c r="AA7" s="33"/>
      <c r="AB7" s="34"/>
      <c r="AC7" s="239">
        <v>34.4247430365056</v>
      </c>
      <c r="AD7" s="35"/>
    </row>
    <row r="8" spans="1:30" ht="35.25" customHeight="1">
      <c r="A8" s="23">
        <v>3</v>
      </c>
      <c r="B8" s="83" t="s">
        <v>359</v>
      </c>
      <c r="C8" s="327" t="s">
        <v>182</v>
      </c>
      <c r="D8" s="61" t="s">
        <v>360</v>
      </c>
      <c r="E8" s="422" t="s">
        <v>361</v>
      </c>
      <c r="F8" s="24" t="s">
        <v>139</v>
      </c>
      <c r="G8" s="26" t="s">
        <v>362</v>
      </c>
      <c r="H8" s="27">
        <v>8</v>
      </c>
      <c r="I8" s="27">
        <v>0</v>
      </c>
      <c r="J8" s="27">
        <v>0</v>
      </c>
      <c r="K8" s="27">
        <v>400</v>
      </c>
      <c r="L8" s="27">
        <v>275</v>
      </c>
      <c r="M8" s="27">
        <v>100</v>
      </c>
      <c r="N8" s="27">
        <v>0</v>
      </c>
      <c r="O8" s="27">
        <v>0</v>
      </c>
      <c r="P8" s="28">
        <v>0</v>
      </c>
      <c r="Q8" s="27">
        <v>783</v>
      </c>
      <c r="R8" s="29">
        <v>109191.73</v>
      </c>
      <c r="S8" s="32">
        <v>113189.91</v>
      </c>
      <c r="T8" s="30">
        <v>1359830</v>
      </c>
      <c r="U8" s="31"/>
      <c r="V8" s="27"/>
      <c r="W8" s="27"/>
      <c r="X8" s="27">
        <v>0</v>
      </c>
      <c r="Y8" s="32"/>
      <c r="Z8" s="32"/>
      <c r="AA8" s="33"/>
      <c r="AB8" s="34"/>
      <c r="AC8" s="239">
        <v>39.714721790343035</v>
      </c>
      <c r="AD8" s="35"/>
    </row>
    <row r="9" spans="1:30" ht="35.25" customHeight="1">
      <c r="A9" s="23">
        <v>4</v>
      </c>
      <c r="B9" s="17" t="s">
        <v>363</v>
      </c>
      <c r="C9" s="327" t="s">
        <v>182</v>
      </c>
      <c r="D9" s="61" t="s">
        <v>246</v>
      </c>
      <c r="E9" s="199" t="s">
        <v>364</v>
      </c>
      <c r="F9" s="24" t="s">
        <v>139</v>
      </c>
      <c r="G9" s="26" t="s">
        <v>365</v>
      </c>
      <c r="H9" s="27">
        <v>5</v>
      </c>
      <c r="I9" s="27">
        <v>0</v>
      </c>
      <c r="J9" s="27">
        <v>0</v>
      </c>
      <c r="K9" s="27">
        <v>0</v>
      </c>
      <c r="L9" s="27">
        <v>90</v>
      </c>
      <c r="M9" s="27">
        <v>90</v>
      </c>
      <c r="N9" s="27">
        <v>0</v>
      </c>
      <c r="O9" s="27">
        <v>0</v>
      </c>
      <c r="P9" s="28">
        <v>0</v>
      </c>
      <c r="Q9" s="27">
        <v>185</v>
      </c>
      <c r="R9" s="29">
        <v>32280.23</v>
      </c>
      <c r="S9" s="32">
        <v>33548.94</v>
      </c>
      <c r="T9" s="30">
        <v>400000</v>
      </c>
      <c r="U9" s="31"/>
      <c r="V9" s="27"/>
      <c r="W9" s="27"/>
      <c r="X9" s="27">
        <v>0</v>
      </c>
      <c r="Y9" s="32"/>
      <c r="Z9" s="32"/>
      <c r="AA9" s="33"/>
      <c r="AB9" s="34"/>
      <c r="AC9" s="239">
        <v>39.41448074325975</v>
      </c>
      <c r="AD9" s="35"/>
    </row>
    <row r="10" spans="1:30" ht="35.25" customHeight="1">
      <c r="A10" s="23">
        <v>5</v>
      </c>
      <c r="B10" s="83" t="s">
        <v>366</v>
      </c>
      <c r="C10" s="327" t="s">
        <v>186</v>
      </c>
      <c r="D10" s="83" t="s">
        <v>367</v>
      </c>
      <c r="E10" s="199" t="s">
        <v>368</v>
      </c>
      <c r="F10" s="24" t="s">
        <v>127</v>
      </c>
      <c r="G10" s="26"/>
      <c r="H10" s="27"/>
      <c r="I10" s="27"/>
      <c r="J10" s="27"/>
      <c r="K10" s="27"/>
      <c r="L10" s="27"/>
      <c r="M10" s="27"/>
      <c r="N10" s="27"/>
      <c r="O10" s="27"/>
      <c r="P10" s="28"/>
      <c r="Q10" s="27">
        <v>0</v>
      </c>
      <c r="R10" s="29"/>
      <c r="S10" s="32"/>
      <c r="T10" s="30"/>
      <c r="U10" s="31">
        <v>5</v>
      </c>
      <c r="V10" s="27">
        <v>0</v>
      </c>
      <c r="W10" s="27">
        <v>5</v>
      </c>
      <c r="X10" s="27">
        <v>5</v>
      </c>
      <c r="Y10" s="32">
        <v>513</v>
      </c>
      <c r="Z10" s="32">
        <v>1565.8</v>
      </c>
      <c r="AA10" s="33">
        <v>20850</v>
      </c>
      <c r="AB10" s="34"/>
      <c r="AC10" s="278">
        <v>4170</v>
      </c>
      <c r="AD10" s="35"/>
    </row>
    <row r="11" spans="1:30" ht="35.25" customHeight="1">
      <c r="A11" s="23">
        <v>6</v>
      </c>
      <c r="B11" s="83" t="s">
        <v>369</v>
      </c>
      <c r="C11" s="327" t="s">
        <v>186</v>
      </c>
      <c r="D11" s="61" t="s">
        <v>370</v>
      </c>
      <c r="E11" s="199" t="s">
        <v>371</v>
      </c>
      <c r="F11" s="24" t="s">
        <v>372</v>
      </c>
      <c r="G11" s="26" t="s">
        <v>373</v>
      </c>
      <c r="H11" s="27">
        <v>3</v>
      </c>
      <c r="I11" s="27">
        <v>0</v>
      </c>
      <c r="J11" s="27">
        <v>0</v>
      </c>
      <c r="K11" s="27">
        <v>2</v>
      </c>
      <c r="L11" s="27">
        <v>68</v>
      </c>
      <c r="M11" s="27">
        <v>91</v>
      </c>
      <c r="N11" s="27">
        <v>0</v>
      </c>
      <c r="O11" s="27">
        <v>0</v>
      </c>
      <c r="P11" s="28">
        <v>0</v>
      </c>
      <c r="Q11" s="27">
        <v>164</v>
      </c>
      <c r="R11" s="29">
        <v>34974.24</v>
      </c>
      <c r="S11" s="32">
        <v>36619.2</v>
      </c>
      <c r="T11" s="30">
        <v>405000</v>
      </c>
      <c r="U11" s="31"/>
      <c r="V11" s="27"/>
      <c r="W11" s="27"/>
      <c r="X11" s="27">
        <v>0</v>
      </c>
      <c r="Y11" s="32"/>
      <c r="Z11" s="32"/>
      <c r="AA11" s="33"/>
      <c r="AB11" s="34"/>
      <c r="AC11" s="239">
        <v>36.56122949727497</v>
      </c>
      <c r="AD11" s="35"/>
    </row>
    <row r="12" spans="1:30" ht="35.25" customHeight="1">
      <c r="A12" s="23">
        <v>7</v>
      </c>
      <c r="B12" s="83" t="s">
        <v>191</v>
      </c>
      <c r="C12" s="327" t="s">
        <v>133</v>
      </c>
      <c r="D12" s="61" t="s">
        <v>374</v>
      </c>
      <c r="E12" s="422" t="s">
        <v>375</v>
      </c>
      <c r="F12" s="24" t="s">
        <v>123</v>
      </c>
      <c r="G12" s="26" t="s">
        <v>124</v>
      </c>
      <c r="H12" s="27">
        <v>8</v>
      </c>
      <c r="I12" s="27">
        <v>0</v>
      </c>
      <c r="J12" s="27">
        <v>0</v>
      </c>
      <c r="K12" s="27">
        <v>39</v>
      </c>
      <c r="L12" s="27">
        <v>137</v>
      </c>
      <c r="M12" s="27">
        <v>14</v>
      </c>
      <c r="N12" s="27">
        <v>0</v>
      </c>
      <c r="O12" s="27">
        <v>0</v>
      </c>
      <c r="P12" s="28">
        <v>0</v>
      </c>
      <c r="Q12" s="27">
        <v>198</v>
      </c>
      <c r="R12" s="29">
        <v>24048.6</v>
      </c>
      <c r="S12" s="32">
        <v>25299.9</v>
      </c>
      <c r="T12" s="30">
        <v>254600</v>
      </c>
      <c r="U12" s="31"/>
      <c r="V12" s="27"/>
      <c r="W12" s="27"/>
      <c r="X12" s="27">
        <v>0</v>
      </c>
      <c r="Y12" s="32"/>
      <c r="Z12" s="32"/>
      <c r="AA12" s="33"/>
      <c r="AB12" s="34"/>
      <c r="AC12" s="239">
        <v>33.26704423977895</v>
      </c>
      <c r="AD12" s="35"/>
    </row>
    <row r="13" spans="1:30" ht="35.25" customHeight="1">
      <c r="A13" s="23">
        <v>8</v>
      </c>
      <c r="B13" s="83" t="s">
        <v>265</v>
      </c>
      <c r="C13" s="327" t="s">
        <v>144</v>
      </c>
      <c r="D13" s="61" t="s">
        <v>376</v>
      </c>
      <c r="E13" s="422" t="s">
        <v>377</v>
      </c>
      <c r="F13" s="24" t="s">
        <v>123</v>
      </c>
      <c r="G13" s="26" t="s">
        <v>264</v>
      </c>
      <c r="H13" s="27">
        <v>1</v>
      </c>
      <c r="I13" s="27">
        <v>0</v>
      </c>
      <c r="J13" s="27">
        <v>0</v>
      </c>
      <c r="K13" s="27">
        <v>0</v>
      </c>
      <c r="L13" s="27">
        <v>53</v>
      </c>
      <c r="M13" s="27">
        <v>0</v>
      </c>
      <c r="N13" s="27">
        <v>0</v>
      </c>
      <c r="O13" s="27">
        <v>0</v>
      </c>
      <c r="P13" s="28">
        <v>0</v>
      </c>
      <c r="Q13" s="27">
        <v>54</v>
      </c>
      <c r="R13" s="29">
        <v>11037.56</v>
      </c>
      <c r="S13" s="32">
        <v>11037.56</v>
      </c>
      <c r="T13" s="30">
        <v>140000</v>
      </c>
      <c r="U13" s="31"/>
      <c r="V13" s="27"/>
      <c r="W13" s="27"/>
      <c r="X13" s="27">
        <v>0</v>
      </c>
      <c r="Y13" s="32"/>
      <c r="Z13" s="32"/>
      <c r="AA13" s="33"/>
      <c r="AB13" s="34"/>
      <c r="AC13" s="239">
        <v>41.930455404579625</v>
      </c>
      <c r="AD13" s="35"/>
    </row>
    <row r="14" spans="1:30" ht="35.25" customHeight="1">
      <c r="A14" s="23">
        <v>9</v>
      </c>
      <c r="B14" s="83" t="s">
        <v>378</v>
      </c>
      <c r="C14" s="327" t="s">
        <v>152</v>
      </c>
      <c r="D14" s="61" t="s">
        <v>174</v>
      </c>
      <c r="E14" s="199" t="s">
        <v>379</v>
      </c>
      <c r="F14" s="24" t="s">
        <v>175</v>
      </c>
      <c r="G14" s="26"/>
      <c r="H14" s="27"/>
      <c r="I14" s="27"/>
      <c r="J14" s="27"/>
      <c r="K14" s="27"/>
      <c r="L14" s="27"/>
      <c r="M14" s="27"/>
      <c r="N14" s="27"/>
      <c r="O14" s="27"/>
      <c r="P14" s="28"/>
      <c r="Q14" s="27">
        <v>0</v>
      </c>
      <c r="R14" s="29"/>
      <c r="S14" s="32"/>
      <c r="T14" s="30"/>
      <c r="U14" s="31">
        <v>4</v>
      </c>
      <c r="V14" s="27">
        <v>0</v>
      </c>
      <c r="W14" s="27">
        <v>4</v>
      </c>
      <c r="X14" s="27">
        <v>4</v>
      </c>
      <c r="Y14" s="32">
        <v>485.6</v>
      </c>
      <c r="Z14" s="32">
        <v>993.8</v>
      </c>
      <c r="AA14" s="33">
        <v>7000</v>
      </c>
      <c r="AB14" s="34"/>
      <c r="AC14" s="278">
        <v>1750</v>
      </c>
      <c r="AD14" s="35"/>
    </row>
    <row r="15" spans="1:30" ht="35.25" customHeight="1">
      <c r="A15" s="23">
        <v>10</v>
      </c>
      <c r="B15" s="83" t="s">
        <v>268</v>
      </c>
      <c r="C15" s="327" t="s">
        <v>152</v>
      </c>
      <c r="D15" s="74" t="s">
        <v>380</v>
      </c>
      <c r="E15" s="199" t="s">
        <v>381</v>
      </c>
      <c r="F15" s="24" t="s">
        <v>175</v>
      </c>
      <c r="G15" s="26"/>
      <c r="H15" s="27"/>
      <c r="I15" s="27"/>
      <c r="J15" s="27"/>
      <c r="K15" s="27"/>
      <c r="L15" s="27"/>
      <c r="M15" s="27"/>
      <c r="N15" s="27"/>
      <c r="O15" s="27"/>
      <c r="P15" s="28"/>
      <c r="Q15" s="27">
        <v>0</v>
      </c>
      <c r="R15" s="29"/>
      <c r="S15" s="32"/>
      <c r="T15" s="30"/>
      <c r="U15" s="31">
        <v>3</v>
      </c>
      <c r="V15" s="27">
        <v>0</v>
      </c>
      <c r="W15" s="27">
        <v>4</v>
      </c>
      <c r="X15" s="27">
        <v>4</v>
      </c>
      <c r="Y15" s="32">
        <v>288</v>
      </c>
      <c r="Z15" s="32">
        <v>683.84</v>
      </c>
      <c r="AA15" s="33">
        <v>8000</v>
      </c>
      <c r="AB15" s="34"/>
      <c r="AC15" s="278">
        <v>2000</v>
      </c>
      <c r="AD15" s="35"/>
    </row>
    <row r="16" spans="1:30" ht="35.25" customHeight="1">
      <c r="A16" s="23">
        <v>11</v>
      </c>
      <c r="B16" s="17" t="s">
        <v>382</v>
      </c>
      <c r="C16" s="327" t="s">
        <v>152</v>
      </c>
      <c r="D16" s="24" t="s">
        <v>323</v>
      </c>
      <c r="E16" s="199" t="s">
        <v>324</v>
      </c>
      <c r="F16" s="24" t="s">
        <v>222</v>
      </c>
      <c r="G16" s="26" t="s">
        <v>383</v>
      </c>
      <c r="H16" s="27">
        <v>14</v>
      </c>
      <c r="I16" s="27">
        <v>0</v>
      </c>
      <c r="J16" s="27">
        <v>0</v>
      </c>
      <c r="K16" s="27">
        <v>352</v>
      </c>
      <c r="L16" s="27">
        <v>224</v>
      </c>
      <c r="M16" s="27">
        <v>0</v>
      </c>
      <c r="N16" s="27">
        <v>0</v>
      </c>
      <c r="O16" s="27">
        <v>0</v>
      </c>
      <c r="P16" s="28">
        <v>0</v>
      </c>
      <c r="Q16" s="27">
        <v>590</v>
      </c>
      <c r="R16" s="29">
        <v>70679.17</v>
      </c>
      <c r="S16" s="32">
        <v>76576.92</v>
      </c>
      <c r="T16" s="30">
        <v>800000</v>
      </c>
      <c r="U16" s="31"/>
      <c r="V16" s="27"/>
      <c r="W16" s="27"/>
      <c r="X16" s="27">
        <v>0</v>
      </c>
      <c r="Y16" s="32"/>
      <c r="Z16" s="32"/>
      <c r="AA16" s="33"/>
      <c r="AB16" s="34"/>
      <c r="AC16" s="239">
        <v>34.53557676612684</v>
      </c>
      <c r="AD16" s="35"/>
    </row>
    <row r="17" spans="1:30" ht="35.25" customHeight="1">
      <c r="A17" s="23">
        <v>12</v>
      </c>
      <c r="B17" s="17" t="s">
        <v>384</v>
      </c>
      <c r="C17" s="327" t="s">
        <v>152</v>
      </c>
      <c r="D17" s="61" t="s">
        <v>385</v>
      </c>
      <c r="E17" s="199" t="s">
        <v>386</v>
      </c>
      <c r="F17" s="24" t="s">
        <v>387</v>
      </c>
      <c r="G17" s="26"/>
      <c r="H17" s="27"/>
      <c r="I17" s="27"/>
      <c r="J17" s="27"/>
      <c r="K17" s="27"/>
      <c r="L17" s="27"/>
      <c r="M17" s="27"/>
      <c r="N17" s="27"/>
      <c r="O17" s="27"/>
      <c r="P17" s="28"/>
      <c r="Q17" s="27">
        <v>0</v>
      </c>
      <c r="R17" s="29"/>
      <c r="S17" s="32"/>
      <c r="T17" s="30"/>
      <c r="U17" s="31">
        <v>3</v>
      </c>
      <c r="V17" s="27">
        <v>0</v>
      </c>
      <c r="W17" s="27">
        <v>4</v>
      </c>
      <c r="X17" s="27">
        <v>4</v>
      </c>
      <c r="Y17" s="32">
        <v>424.6</v>
      </c>
      <c r="Z17" s="32">
        <v>575.19</v>
      </c>
      <c r="AA17" s="33">
        <v>4800</v>
      </c>
      <c r="AB17" s="34"/>
      <c r="AC17" s="278">
        <v>1200</v>
      </c>
      <c r="AD17" s="35"/>
    </row>
    <row r="18" spans="1:30" ht="35.25" customHeight="1" hidden="1">
      <c r="A18" s="23">
        <v>14</v>
      </c>
      <c r="B18" s="24"/>
      <c r="C18" s="25"/>
      <c r="D18" s="24"/>
      <c r="E18" s="24"/>
      <c r="F18" s="24"/>
      <c r="G18" s="26"/>
      <c r="H18" s="27"/>
      <c r="I18" s="27"/>
      <c r="J18" s="27"/>
      <c r="K18" s="27"/>
      <c r="L18" s="27"/>
      <c r="M18" s="27"/>
      <c r="N18" s="27"/>
      <c r="O18" s="27"/>
      <c r="P18" s="28"/>
      <c r="Q18" s="27">
        <f aca="true" t="shared" si="0" ref="Q18:Q24">SUM(H18:P18)</f>
        <v>0</v>
      </c>
      <c r="R18" s="29"/>
      <c r="S18" s="32"/>
      <c r="T18" s="30"/>
      <c r="U18" s="31"/>
      <c r="V18" s="27"/>
      <c r="W18" s="27"/>
      <c r="X18" s="27">
        <f aca="true" t="shared" si="1" ref="X18:X24">SUM(V18:W18)</f>
        <v>0</v>
      </c>
      <c r="Y18" s="32"/>
      <c r="Z18" s="32"/>
      <c r="AA18" s="33"/>
      <c r="AB18" s="34"/>
      <c r="AC18" s="36" t="e">
        <f>AA18/X18</f>
        <v>#DIV/0!</v>
      </c>
      <c r="AD18" s="35"/>
    </row>
    <row r="19" spans="1:30" ht="35.25" customHeight="1" hidden="1">
      <c r="A19" s="23">
        <v>15</v>
      </c>
      <c r="B19" s="24"/>
      <c r="C19" s="25"/>
      <c r="D19" s="17"/>
      <c r="E19" s="17"/>
      <c r="F19" s="24"/>
      <c r="G19" s="26"/>
      <c r="H19" s="27"/>
      <c r="I19" s="27"/>
      <c r="J19" s="27"/>
      <c r="K19" s="27"/>
      <c r="L19" s="27"/>
      <c r="M19" s="27"/>
      <c r="N19" s="27"/>
      <c r="O19" s="27"/>
      <c r="P19" s="28"/>
      <c r="Q19" s="27">
        <f t="shared" si="0"/>
        <v>0</v>
      </c>
      <c r="R19" s="29"/>
      <c r="S19" s="32"/>
      <c r="T19" s="30"/>
      <c r="U19" s="31"/>
      <c r="V19" s="27"/>
      <c r="W19" s="27"/>
      <c r="X19" s="27">
        <f t="shared" si="1"/>
        <v>0</v>
      </c>
      <c r="Y19" s="32"/>
      <c r="Z19" s="32"/>
      <c r="AA19" s="33"/>
      <c r="AB19" s="34"/>
      <c r="AC19" s="36" t="e">
        <f>AA19/X19</f>
        <v>#DIV/0!</v>
      </c>
      <c r="AD19" s="35"/>
    </row>
    <row r="20" spans="1:30" ht="35.25" customHeight="1" hidden="1">
      <c r="A20" s="23">
        <v>16</v>
      </c>
      <c r="B20" s="24"/>
      <c r="C20" s="25"/>
      <c r="D20" s="17"/>
      <c r="E20" s="17"/>
      <c r="F20" s="24"/>
      <c r="G20" s="26"/>
      <c r="H20" s="27"/>
      <c r="I20" s="27"/>
      <c r="J20" s="27"/>
      <c r="K20" s="27"/>
      <c r="L20" s="27"/>
      <c r="M20" s="59"/>
      <c r="N20" s="27"/>
      <c r="O20" s="27"/>
      <c r="P20" s="28"/>
      <c r="Q20" s="27"/>
      <c r="R20" s="29"/>
      <c r="S20" s="32"/>
      <c r="T20" s="30"/>
      <c r="U20" s="31"/>
      <c r="V20" s="27"/>
      <c r="W20" s="27"/>
      <c r="X20" s="27">
        <f t="shared" si="1"/>
        <v>0</v>
      </c>
      <c r="Y20" s="32"/>
      <c r="Z20" s="32"/>
      <c r="AA20" s="33"/>
      <c r="AB20" s="34"/>
      <c r="AC20" s="14" t="e">
        <f>T20/(R20*0.3025)</f>
        <v>#DIV/0!</v>
      </c>
      <c r="AD20" s="35"/>
    </row>
    <row r="21" spans="1:30" ht="35.25" customHeight="1" hidden="1">
      <c r="A21" s="23">
        <v>17</v>
      </c>
      <c r="B21" s="24"/>
      <c r="C21" s="25"/>
      <c r="D21" s="17"/>
      <c r="E21" s="17"/>
      <c r="F21" s="24"/>
      <c r="G21" s="26"/>
      <c r="H21" s="27"/>
      <c r="I21" s="27"/>
      <c r="J21" s="27"/>
      <c r="K21" s="27"/>
      <c r="L21" s="27"/>
      <c r="M21" s="27"/>
      <c r="N21" s="27"/>
      <c r="O21" s="27"/>
      <c r="P21" s="28"/>
      <c r="Q21" s="27">
        <f t="shared" si="0"/>
        <v>0</v>
      </c>
      <c r="R21" s="29"/>
      <c r="S21" s="32"/>
      <c r="T21" s="30"/>
      <c r="U21" s="31"/>
      <c r="V21" s="27"/>
      <c r="W21" s="27"/>
      <c r="X21" s="27">
        <f t="shared" si="1"/>
        <v>0</v>
      </c>
      <c r="Y21" s="32"/>
      <c r="Z21" s="32"/>
      <c r="AA21" s="33"/>
      <c r="AB21" s="34"/>
      <c r="AC21" s="36" t="e">
        <f>AA21/X21</f>
        <v>#DIV/0!</v>
      </c>
      <c r="AD21" s="35"/>
    </row>
    <row r="22" spans="1:30" ht="35.25" customHeight="1" hidden="1">
      <c r="A22" s="23">
        <v>18</v>
      </c>
      <c r="B22" s="24"/>
      <c r="C22" s="25"/>
      <c r="D22" s="17"/>
      <c r="E22" s="17"/>
      <c r="F22" s="24"/>
      <c r="G22" s="26"/>
      <c r="H22" s="27"/>
      <c r="I22" s="27"/>
      <c r="J22" s="27"/>
      <c r="K22" s="27"/>
      <c r="L22" s="27"/>
      <c r="M22" s="27"/>
      <c r="N22" s="27"/>
      <c r="O22" s="27"/>
      <c r="P22" s="28"/>
      <c r="Q22" s="27">
        <f t="shared" si="0"/>
        <v>0</v>
      </c>
      <c r="R22" s="29"/>
      <c r="S22" s="32"/>
      <c r="T22" s="30"/>
      <c r="U22" s="31"/>
      <c r="V22" s="27"/>
      <c r="W22" s="27"/>
      <c r="X22" s="27">
        <f t="shared" si="1"/>
        <v>0</v>
      </c>
      <c r="Y22" s="32"/>
      <c r="Z22" s="32"/>
      <c r="AA22" s="33"/>
      <c r="AB22" s="34"/>
      <c r="AC22" s="36" t="e">
        <f>AA22/X22</f>
        <v>#DIV/0!</v>
      </c>
      <c r="AD22" s="35"/>
    </row>
    <row r="23" spans="1:30" ht="35.25" customHeight="1" hidden="1">
      <c r="A23" s="23">
        <v>19</v>
      </c>
      <c r="B23" s="24"/>
      <c r="C23" s="25"/>
      <c r="D23" s="17"/>
      <c r="E23" s="17"/>
      <c r="F23" s="24"/>
      <c r="G23" s="26"/>
      <c r="H23" s="27"/>
      <c r="I23" s="27"/>
      <c r="J23" s="27"/>
      <c r="K23" s="27"/>
      <c r="L23" s="27"/>
      <c r="M23" s="27"/>
      <c r="N23" s="27"/>
      <c r="O23" s="27"/>
      <c r="P23" s="28"/>
      <c r="Q23" s="27">
        <f t="shared" si="0"/>
        <v>0</v>
      </c>
      <c r="R23" s="29"/>
      <c r="S23" s="32"/>
      <c r="T23" s="30"/>
      <c r="U23" s="31"/>
      <c r="V23" s="27"/>
      <c r="W23" s="27"/>
      <c r="X23" s="27">
        <f t="shared" si="1"/>
        <v>0</v>
      </c>
      <c r="Y23" s="32"/>
      <c r="Z23" s="32"/>
      <c r="AA23" s="33"/>
      <c r="AB23" s="34"/>
      <c r="AC23" s="36" t="e">
        <f>AA23/X23</f>
        <v>#DIV/0!</v>
      </c>
      <c r="AD23" s="35"/>
    </row>
    <row r="24" spans="1:30" ht="35.25" customHeight="1" hidden="1">
      <c r="A24" s="23">
        <v>20</v>
      </c>
      <c r="B24" s="24"/>
      <c r="C24" s="25"/>
      <c r="D24" s="17"/>
      <c r="E24" s="17"/>
      <c r="F24" s="24"/>
      <c r="G24" s="26"/>
      <c r="H24" s="27"/>
      <c r="I24" s="27"/>
      <c r="J24" s="27"/>
      <c r="K24" s="27"/>
      <c r="L24" s="27"/>
      <c r="M24" s="27"/>
      <c r="N24" s="27"/>
      <c r="O24" s="27"/>
      <c r="P24" s="28"/>
      <c r="Q24" s="27">
        <f t="shared" si="0"/>
        <v>0</v>
      </c>
      <c r="R24" s="29"/>
      <c r="S24" s="32"/>
      <c r="T24" s="30"/>
      <c r="U24" s="31"/>
      <c r="V24" s="27"/>
      <c r="W24" s="27"/>
      <c r="X24" s="27">
        <f t="shared" si="1"/>
        <v>0</v>
      </c>
      <c r="Y24" s="32"/>
      <c r="Z24" s="32"/>
      <c r="AA24" s="33"/>
      <c r="AB24" s="34"/>
      <c r="AC24" s="36" t="e">
        <f>AA24/X24</f>
        <v>#DIV/0!</v>
      </c>
      <c r="AD24" s="35"/>
    </row>
    <row r="25" spans="1:28" ht="35.25" customHeight="1" thickBot="1">
      <c r="A25" s="472" t="s">
        <v>42</v>
      </c>
      <c r="B25" s="473"/>
      <c r="C25" s="473"/>
      <c r="D25" s="473"/>
      <c r="E25" s="473"/>
      <c r="F25" s="474"/>
      <c r="G25" s="294"/>
      <c r="H25" s="294">
        <f aca="true" t="shared" si="2" ref="H25:T25">SUM(H6:H24)</f>
        <v>43</v>
      </c>
      <c r="I25" s="294">
        <f t="shared" si="2"/>
        <v>0</v>
      </c>
      <c r="J25" s="294">
        <f t="shared" si="2"/>
        <v>0</v>
      </c>
      <c r="K25" s="294">
        <f t="shared" si="2"/>
        <v>877</v>
      </c>
      <c r="L25" s="424">
        <f t="shared" si="2"/>
        <v>1007</v>
      </c>
      <c r="M25" s="294">
        <f t="shared" si="2"/>
        <v>295</v>
      </c>
      <c r="N25" s="294">
        <f t="shared" si="2"/>
        <v>0</v>
      </c>
      <c r="O25" s="294">
        <f t="shared" si="2"/>
        <v>0</v>
      </c>
      <c r="P25" s="294">
        <f t="shared" si="2"/>
        <v>0</v>
      </c>
      <c r="Q25" s="424">
        <f t="shared" si="2"/>
        <v>2222</v>
      </c>
      <c r="R25" s="296">
        <f t="shared" si="2"/>
        <v>312148.94</v>
      </c>
      <c r="S25" s="296">
        <f>SUM(S6:S24)</f>
        <v>327556.68</v>
      </c>
      <c r="T25" s="297">
        <f t="shared" si="2"/>
        <v>3649915</v>
      </c>
      <c r="U25" s="298"/>
      <c r="V25" s="299">
        <f aca="true" t="shared" si="3" ref="V25:AA25">SUM(V6:V24)</f>
        <v>0</v>
      </c>
      <c r="W25" s="299">
        <f t="shared" si="3"/>
        <v>17</v>
      </c>
      <c r="X25" s="299">
        <f t="shared" si="3"/>
        <v>17</v>
      </c>
      <c r="Y25" s="296">
        <f t="shared" si="3"/>
        <v>1711.1999999999998</v>
      </c>
      <c r="Z25" s="296">
        <f t="shared" si="3"/>
        <v>3818.63</v>
      </c>
      <c r="AA25" s="300">
        <f t="shared" si="3"/>
        <v>40650</v>
      </c>
      <c r="AB25" s="301"/>
    </row>
    <row r="26" spans="1:30" ht="35.25" customHeight="1" hidden="1" thickBot="1">
      <c r="A26" s="209" t="s">
        <v>101</v>
      </c>
      <c r="B26" s="24"/>
      <c r="C26" s="25"/>
      <c r="D26" s="17"/>
      <c r="E26" s="17"/>
      <c r="F26" s="24"/>
      <c r="G26" s="26"/>
      <c r="H26" s="27"/>
      <c r="I26" s="27"/>
      <c r="J26" s="27"/>
      <c r="K26" s="27"/>
      <c r="L26" s="27"/>
      <c r="M26" s="27"/>
      <c r="N26" s="27"/>
      <c r="O26" s="27"/>
      <c r="P26" s="28"/>
      <c r="Q26" s="27"/>
      <c r="R26" s="210"/>
      <c r="S26" s="214"/>
      <c r="T26" s="211"/>
      <c r="U26" s="212"/>
      <c r="V26" s="213"/>
      <c r="W26" s="213"/>
      <c r="X26" s="213"/>
      <c r="Y26" s="214"/>
      <c r="Z26" s="214"/>
      <c r="AA26" s="215"/>
      <c r="AB26" s="216"/>
      <c r="AC26" s="36"/>
      <c r="AD26" s="35"/>
    </row>
    <row r="27" spans="2:29" ht="23.25" customHeight="1" hidden="1" thickBot="1">
      <c r="B27" s="16">
        <f>COUNTIF(B6:B24,"*")</f>
        <v>12</v>
      </c>
      <c r="G27" s="16">
        <f>COUNTIF(G6:G24,"*")</f>
        <v>8</v>
      </c>
      <c r="H27" s="16">
        <f>SUM(H25)</f>
        <v>43</v>
      </c>
      <c r="I27" s="16">
        <f aca="true" t="shared" si="4" ref="I27:T27">SUM(I25)</f>
        <v>0</v>
      </c>
      <c r="J27" s="16">
        <f t="shared" si="4"/>
        <v>0</v>
      </c>
      <c r="K27" s="16">
        <f t="shared" si="4"/>
        <v>877</v>
      </c>
      <c r="L27" s="16">
        <f t="shared" si="4"/>
        <v>1007</v>
      </c>
      <c r="M27" s="16">
        <f t="shared" si="4"/>
        <v>295</v>
      </c>
      <c r="N27" s="16">
        <f t="shared" si="4"/>
        <v>0</v>
      </c>
      <c r="O27" s="16">
        <f t="shared" si="4"/>
        <v>0</v>
      </c>
      <c r="P27" s="16">
        <f t="shared" si="4"/>
        <v>0</v>
      </c>
      <c r="Q27" s="16">
        <f t="shared" si="4"/>
        <v>2222</v>
      </c>
      <c r="R27" s="16">
        <f t="shared" si="4"/>
        <v>312148.94</v>
      </c>
      <c r="S27" s="70">
        <f>SUM(S25)-S9</f>
        <v>294007.74</v>
      </c>
      <c r="T27" s="16">
        <f t="shared" si="4"/>
        <v>3649915</v>
      </c>
      <c r="U27" s="22">
        <f>COUNTIF(U6:U24,"&gt;0")+COUNTIF(U6:U24,"*")</f>
        <v>4</v>
      </c>
      <c r="V27" s="63">
        <f aca="true" t="shared" si="5" ref="V27:AA27">SUM(V25)-V9</f>
        <v>0</v>
      </c>
      <c r="W27" s="63">
        <f t="shared" si="5"/>
        <v>17</v>
      </c>
      <c r="X27" s="63">
        <f t="shared" si="5"/>
        <v>17</v>
      </c>
      <c r="Y27" s="70">
        <f t="shared" si="5"/>
        <v>1711.1999999999998</v>
      </c>
      <c r="Z27" s="70">
        <f t="shared" si="5"/>
        <v>3818.63</v>
      </c>
      <c r="AA27" s="63">
        <f t="shared" si="5"/>
        <v>40650</v>
      </c>
      <c r="AB27" s="22"/>
      <c r="AC27" s="22"/>
    </row>
    <row r="28" spans="1:28" s="49" customFormat="1" ht="35.25" customHeight="1">
      <c r="A28" s="481" t="str">
        <f>'1月 '!A28:B28</f>
        <v>去(110)年</v>
      </c>
      <c r="B28" s="482"/>
      <c r="C28" s="483" t="s">
        <v>80</v>
      </c>
      <c r="D28" s="483"/>
      <c r="E28" s="483"/>
      <c r="F28" s="484"/>
      <c r="G28" s="43"/>
      <c r="H28" s="43">
        <v>8</v>
      </c>
      <c r="I28" s="43">
        <v>0</v>
      </c>
      <c r="J28" s="43">
        <v>0</v>
      </c>
      <c r="K28" s="43">
        <v>117</v>
      </c>
      <c r="L28" s="43">
        <v>261</v>
      </c>
      <c r="M28" s="43">
        <v>23</v>
      </c>
      <c r="N28" s="43">
        <v>0</v>
      </c>
      <c r="O28" s="43">
        <v>0</v>
      </c>
      <c r="P28" s="43">
        <v>0</v>
      </c>
      <c r="Q28" s="43">
        <v>409</v>
      </c>
      <c r="R28" s="307">
        <v>57243.240000000005</v>
      </c>
      <c r="S28" s="307">
        <v>60502.05</v>
      </c>
      <c r="T28" s="409">
        <v>509500</v>
      </c>
      <c r="U28" s="46"/>
      <c r="V28" s="43">
        <v>0</v>
      </c>
      <c r="W28" s="43">
        <v>19</v>
      </c>
      <c r="X28" s="43">
        <v>19</v>
      </c>
      <c r="Y28" s="307">
        <v>1874.12</v>
      </c>
      <c r="Z28" s="307">
        <v>4843.25</v>
      </c>
      <c r="AA28" s="418">
        <v>42900</v>
      </c>
      <c r="AB28" s="48"/>
    </row>
    <row r="29" spans="1:28" s="49" customFormat="1" ht="35.25" customHeight="1" thickBot="1">
      <c r="A29" s="475" t="str">
        <f>'1月 '!A29:E29</f>
        <v>110與111年同月推案增減率</v>
      </c>
      <c r="B29" s="476"/>
      <c r="C29" s="476"/>
      <c r="D29" s="476"/>
      <c r="E29" s="476"/>
      <c r="F29" s="476"/>
      <c r="G29" s="50"/>
      <c r="H29" s="50"/>
      <c r="I29" s="50"/>
      <c r="J29" s="50"/>
      <c r="K29" s="50"/>
      <c r="L29" s="50"/>
      <c r="M29" s="50"/>
      <c r="N29" s="50"/>
      <c r="O29" s="51"/>
      <c r="P29" s="477">
        <f>(Q25-Q28)/Q28</f>
        <v>4.432762836185819</v>
      </c>
      <c r="Q29" s="478"/>
      <c r="R29" s="52"/>
      <c r="S29" s="52"/>
      <c r="T29" s="53">
        <f>(T25-T28)/T28</f>
        <v>6.163719332679097</v>
      </c>
      <c r="U29" s="54"/>
      <c r="V29" s="477">
        <f>(X25-X28)/X28</f>
        <v>-0.10526315789473684</v>
      </c>
      <c r="W29" s="479"/>
      <c r="X29" s="480"/>
      <c r="Y29" s="52"/>
      <c r="Z29" s="52"/>
      <c r="AA29" s="55">
        <f>(AA25-AA28)/AA28</f>
        <v>-0.05244755244755245</v>
      </c>
      <c r="AB29" s="56"/>
    </row>
    <row r="30" spans="1:21" ht="15.75">
      <c r="A30" s="16" t="s">
        <v>389</v>
      </c>
      <c r="I30" s="16" t="s">
        <v>388</v>
      </c>
      <c r="R30" s="16" t="s">
        <v>390</v>
      </c>
      <c r="U30" s="16" t="s">
        <v>391</v>
      </c>
    </row>
    <row r="31" spans="1:6" ht="15.75">
      <c r="A31" s="423" t="s">
        <v>392</v>
      </c>
      <c r="B31" s="41"/>
      <c r="D31" s="41"/>
      <c r="E31" s="41"/>
      <c r="F31" s="41"/>
    </row>
    <row r="32" ht="15.75">
      <c r="B32" s="58"/>
    </row>
  </sheetData>
  <sheetProtection/>
  <mergeCells count="34">
    <mergeCell ref="A1:Q1"/>
    <mergeCell ref="F3:F5"/>
    <mergeCell ref="G3:G5"/>
    <mergeCell ref="U3:U5"/>
    <mergeCell ref="V3:X3"/>
    <mergeCell ref="I4:I5"/>
    <mergeCell ref="J4:P4"/>
    <mergeCell ref="T3:T5"/>
    <mergeCell ref="U2:AA2"/>
    <mergeCell ref="H4:H5"/>
    <mergeCell ref="P29:Q29"/>
    <mergeCell ref="V29:X29"/>
    <mergeCell ref="A25:F25"/>
    <mergeCell ref="A28:B28"/>
    <mergeCell ref="C28:F28"/>
    <mergeCell ref="A29:F29"/>
    <mergeCell ref="AB2:AB5"/>
    <mergeCell ref="A3:A5"/>
    <mergeCell ref="B3:B5"/>
    <mergeCell ref="C3:C5"/>
    <mergeCell ref="D3:D5"/>
    <mergeCell ref="AA3:AA5"/>
    <mergeCell ref="Q4:Q5"/>
    <mergeCell ref="Y3:Y5"/>
    <mergeCell ref="Z3:Z5"/>
    <mergeCell ref="A2:F2"/>
    <mergeCell ref="E3:E5"/>
    <mergeCell ref="H3:Q3"/>
    <mergeCell ref="R3:R5"/>
    <mergeCell ref="G2:T2"/>
    <mergeCell ref="W4:W5"/>
    <mergeCell ref="X4:X5"/>
    <mergeCell ref="S3:S5"/>
    <mergeCell ref="V4:V5"/>
  </mergeCells>
  <printOptions horizontalCentered="1"/>
  <pageMargins left="0" right="0" top="0.6692913385826772" bottom="0.6692913385826772" header="0.31496062992125984" footer="0.31496062992125984"/>
  <pageSetup fitToHeight="0" fitToWidth="1" horizontalDpi="600" verticalDpi="600" orientation="landscape" paperSize="9" scale="68" r:id="rId1"/>
  <headerFooter alignWithMargins="0">
    <oddFooter>&amp;R&amp;F  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AG32"/>
  <sheetViews>
    <sheetView tabSelected="1" zoomScale="70" zoomScaleNormal="70" zoomScaleSheetLayoutView="55" zoomScalePageLayoutView="0" workbookViewId="0" topLeftCell="A1">
      <selection activeCell="G7" sqref="G7"/>
    </sheetView>
  </sheetViews>
  <sheetFormatPr defaultColWidth="0" defaultRowHeight="16.5"/>
  <cols>
    <col min="1" max="1" width="4.125" style="16" customWidth="1"/>
    <col min="2" max="2" width="7.875" style="16" customWidth="1"/>
    <col min="3" max="3" width="6.75390625" style="41" customWidth="1"/>
    <col min="4" max="6" width="7.25390625" style="16" customWidth="1"/>
    <col min="7" max="16" width="5.25390625" style="16" customWidth="1"/>
    <col min="17" max="17" width="6.75390625" style="16" customWidth="1"/>
    <col min="18" max="18" width="12.00390625" style="16" customWidth="1"/>
    <col min="19" max="19" width="11.875" style="16" bestFit="1" customWidth="1"/>
    <col min="20" max="20" width="11.75390625" style="42" customWidth="1"/>
    <col min="21" max="21" width="5.125" style="16" customWidth="1"/>
    <col min="22" max="24" width="5.75390625" style="16" customWidth="1"/>
    <col min="25" max="25" width="11.25390625" style="16" bestFit="1" customWidth="1"/>
    <col min="26" max="26" width="11.875" style="16" bestFit="1" customWidth="1"/>
    <col min="27" max="27" width="10.25390625" style="16" customWidth="1"/>
    <col min="28" max="28" width="9.875" style="16" customWidth="1"/>
    <col min="29" max="29" width="7.125" style="14" customWidth="1"/>
    <col min="30" max="30" width="7.375" style="15" customWidth="1"/>
    <col min="31" max="31" width="6.875" style="16" customWidth="1"/>
    <col min="32" max="32" width="6.75390625" style="16" customWidth="1"/>
    <col min="33" max="37" width="0" style="16" hidden="1" customWidth="1"/>
    <col min="38" max="16384" width="9.00390625" style="16" hidden="1" customWidth="1"/>
  </cols>
  <sheetData>
    <row r="1" spans="1:28" ht="42" customHeight="1" thickBot="1">
      <c r="A1" s="471" t="s">
        <v>110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292" t="str">
        <f>'1月 '!Q1</f>
        <v>111年</v>
      </c>
      <c r="S1" s="292" t="s">
        <v>115</v>
      </c>
      <c r="T1" s="291"/>
      <c r="U1" s="291"/>
      <c r="V1" s="291"/>
      <c r="W1" s="291"/>
      <c r="X1" s="291"/>
      <c r="Y1" s="291"/>
      <c r="Z1" s="291"/>
      <c r="AA1" s="291"/>
      <c r="AB1" s="291"/>
    </row>
    <row r="2" spans="1:28" ht="30" customHeight="1">
      <c r="A2" s="458" t="s">
        <v>1</v>
      </c>
      <c r="B2" s="459"/>
      <c r="C2" s="459"/>
      <c r="D2" s="459"/>
      <c r="E2" s="459"/>
      <c r="F2" s="460"/>
      <c r="G2" s="444" t="s">
        <v>2</v>
      </c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6"/>
      <c r="U2" s="493" t="s">
        <v>3</v>
      </c>
      <c r="V2" s="445"/>
      <c r="W2" s="445"/>
      <c r="X2" s="445"/>
      <c r="Y2" s="445"/>
      <c r="Z2" s="445"/>
      <c r="AA2" s="494"/>
      <c r="AB2" s="437" t="s">
        <v>44</v>
      </c>
    </row>
    <row r="3" spans="1:28" ht="20.25" customHeight="1">
      <c r="A3" s="486" t="s">
        <v>4</v>
      </c>
      <c r="B3" s="448" t="s">
        <v>86</v>
      </c>
      <c r="C3" s="468" t="s">
        <v>393</v>
      </c>
      <c r="D3" s="468" t="s">
        <v>45</v>
      </c>
      <c r="E3" s="448" t="s">
        <v>305</v>
      </c>
      <c r="F3" s="448" t="s">
        <v>85</v>
      </c>
      <c r="G3" s="451" t="s">
        <v>47</v>
      </c>
      <c r="H3" s="455" t="s">
        <v>48</v>
      </c>
      <c r="I3" s="456"/>
      <c r="J3" s="456"/>
      <c r="K3" s="456"/>
      <c r="L3" s="456"/>
      <c r="M3" s="456"/>
      <c r="N3" s="456"/>
      <c r="O3" s="456"/>
      <c r="P3" s="456"/>
      <c r="Q3" s="457"/>
      <c r="R3" s="448" t="s">
        <v>82</v>
      </c>
      <c r="S3" s="443" t="s">
        <v>394</v>
      </c>
      <c r="T3" s="440" t="s">
        <v>84</v>
      </c>
      <c r="U3" s="485" t="s">
        <v>51</v>
      </c>
      <c r="V3" s="454" t="s">
        <v>52</v>
      </c>
      <c r="W3" s="454"/>
      <c r="X3" s="454"/>
      <c r="Y3" s="443" t="s">
        <v>53</v>
      </c>
      <c r="Z3" s="443" t="s">
        <v>55</v>
      </c>
      <c r="AA3" s="464" t="s">
        <v>56</v>
      </c>
      <c r="AB3" s="438"/>
    </row>
    <row r="4" spans="1:28" ht="20.25" customHeight="1">
      <c r="A4" s="487"/>
      <c r="B4" s="449"/>
      <c r="C4" s="469"/>
      <c r="D4" s="469"/>
      <c r="E4" s="449"/>
      <c r="F4" s="449"/>
      <c r="G4" s="452"/>
      <c r="H4" s="451" t="s">
        <v>57</v>
      </c>
      <c r="I4" s="451" t="s">
        <v>58</v>
      </c>
      <c r="J4" s="465" t="s">
        <v>59</v>
      </c>
      <c r="K4" s="466"/>
      <c r="L4" s="466"/>
      <c r="M4" s="466"/>
      <c r="N4" s="466"/>
      <c r="O4" s="466"/>
      <c r="P4" s="467"/>
      <c r="Q4" s="451" t="s">
        <v>60</v>
      </c>
      <c r="R4" s="449"/>
      <c r="S4" s="443"/>
      <c r="T4" s="441"/>
      <c r="U4" s="485"/>
      <c r="V4" s="447" t="s">
        <v>61</v>
      </c>
      <c r="W4" s="447" t="s">
        <v>62</v>
      </c>
      <c r="X4" s="447" t="s">
        <v>60</v>
      </c>
      <c r="Y4" s="443"/>
      <c r="Z4" s="443"/>
      <c r="AA4" s="464"/>
      <c r="AB4" s="438"/>
    </row>
    <row r="5" spans="1:30" s="22" customFormat="1" ht="20.25" customHeight="1">
      <c r="A5" s="488"/>
      <c r="B5" s="450"/>
      <c r="C5" s="470"/>
      <c r="D5" s="470"/>
      <c r="E5" s="450"/>
      <c r="F5" s="450"/>
      <c r="G5" s="453"/>
      <c r="H5" s="453"/>
      <c r="I5" s="453"/>
      <c r="J5" s="18" t="s">
        <v>63</v>
      </c>
      <c r="K5" s="18" t="s">
        <v>64</v>
      </c>
      <c r="L5" s="18" t="s">
        <v>65</v>
      </c>
      <c r="M5" s="18" t="s">
        <v>66</v>
      </c>
      <c r="N5" s="18" t="s">
        <v>67</v>
      </c>
      <c r="O5" s="18" t="s">
        <v>68</v>
      </c>
      <c r="P5" s="19" t="s">
        <v>69</v>
      </c>
      <c r="Q5" s="453"/>
      <c r="R5" s="450"/>
      <c r="S5" s="443"/>
      <c r="T5" s="442"/>
      <c r="U5" s="485"/>
      <c r="V5" s="447"/>
      <c r="W5" s="447"/>
      <c r="X5" s="447"/>
      <c r="Y5" s="443"/>
      <c r="Z5" s="443"/>
      <c r="AA5" s="464"/>
      <c r="AB5" s="439"/>
      <c r="AC5" s="20"/>
      <c r="AD5" s="21"/>
    </row>
    <row r="6" spans="1:30" ht="35.25" customHeight="1">
      <c r="A6" s="23">
        <v>1</v>
      </c>
      <c r="B6" s="83" t="s">
        <v>286</v>
      </c>
      <c r="C6" s="327" t="s">
        <v>121</v>
      </c>
      <c r="D6" s="61" t="s">
        <v>397</v>
      </c>
      <c r="E6" s="422" t="s">
        <v>413</v>
      </c>
      <c r="F6" s="17" t="s">
        <v>222</v>
      </c>
      <c r="G6" s="26" t="s">
        <v>124</v>
      </c>
      <c r="H6" s="27">
        <v>0</v>
      </c>
      <c r="I6" s="27">
        <v>0</v>
      </c>
      <c r="J6" s="27">
        <v>70</v>
      </c>
      <c r="K6" s="27">
        <v>14</v>
      </c>
      <c r="L6" s="27">
        <v>14</v>
      </c>
      <c r="M6" s="27">
        <v>0</v>
      </c>
      <c r="N6" s="27">
        <v>0</v>
      </c>
      <c r="O6" s="27">
        <v>0</v>
      </c>
      <c r="P6" s="28">
        <v>0</v>
      </c>
      <c r="Q6" s="27">
        <v>98</v>
      </c>
      <c r="R6" s="29">
        <v>10114.21</v>
      </c>
      <c r="S6" s="32">
        <v>10476.39</v>
      </c>
      <c r="T6" s="30">
        <v>100000</v>
      </c>
      <c r="U6" s="31"/>
      <c r="V6" s="27"/>
      <c r="W6" s="27"/>
      <c r="X6" s="27">
        <v>0</v>
      </c>
      <c r="Y6" s="32"/>
      <c r="Z6" s="32"/>
      <c r="AA6" s="33"/>
      <c r="AB6" s="57"/>
      <c r="AC6" s="239">
        <v>31.554620665772678</v>
      </c>
      <c r="AD6" s="35"/>
    </row>
    <row r="7" spans="1:30" ht="35.25" customHeight="1">
      <c r="A7" s="23">
        <v>2</v>
      </c>
      <c r="B7" s="83" t="s">
        <v>398</v>
      </c>
      <c r="C7" s="327" t="s">
        <v>121</v>
      </c>
      <c r="D7" s="61" t="s">
        <v>399</v>
      </c>
      <c r="E7" s="422" t="s">
        <v>400</v>
      </c>
      <c r="F7" s="24" t="s">
        <v>123</v>
      </c>
      <c r="G7" s="26" t="s">
        <v>171</v>
      </c>
      <c r="H7" s="27">
        <v>0</v>
      </c>
      <c r="I7" s="27">
        <v>0</v>
      </c>
      <c r="J7" s="27">
        <v>0</v>
      </c>
      <c r="K7" s="27">
        <v>4</v>
      </c>
      <c r="L7" s="27">
        <v>12</v>
      </c>
      <c r="M7" s="27">
        <v>0</v>
      </c>
      <c r="N7" s="27">
        <v>0</v>
      </c>
      <c r="O7" s="27">
        <v>0</v>
      </c>
      <c r="P7" s="28">
        <v>0</v>
      </c>
      <c r="Q7" s="27">
        <v>16</v>
      </c>
      <c r="R7" s="29">
        <v>1673.29</v>
      </c>
      <c r="S7" s="32">
        <v>1673.29</v>
      </c>
      <c r="T7" s="30">
        <v>17700</v>
      </c>
      <c r="U7" s="31"/>
      <c r="V7" s="27"/>
      <c r="W7" s="27"/>
      <c r="X7" s="27">
        <v>0</v>
      </c>
      <c r="Y7" s="32"/>
      <c r="Z7" s="32"/>
      <c r="AA7" s="33"/>
      <c r="AB7" s="316" t="s">
        <v>172</v>
      </c>
      <c r="AC7" s="239">
        <v>34.96847330362034</v>
      </c>
      <c r="AD7" s="35"/>
    </row>
    <row r="8" spans="1:30" ht="35.25" customHeight="1">
      <c r="A8" s="23">
        <v>3</v>
      </c>
      <c r="B8" s="83" t="s">
        <v>401</v>
      </c>
      <c r="C8" s="327" t="s">
        <v>121</v>
      </c>
      <c r="D8" s="17" t="s">
        <v>199</v>
      </c>
      <c r="E8" s="422" t="s">
        <v>402</v>
      </c>
      <c r="F8" s="24" t="s">
        <v>127</v>
      </c>
      <c r="G8" s="26" t="s">
        <v>267</v>
      </c>
      <c r="H8" s="27">
        <v>1</v>
      </c>
      <c r="I8" s="27">
        <v>2</v>
      </c>
      <c r="J8" s="27">
        <v>0</v>
      </c>
      <c r="K8" s="27">
        <v>39</v>
      </c>
      <c r="L8" s="27">
        <v>52</v>
      </c>
      <c r="M8" s="27">
        <v>0</v>
      </c>
      <c r="N8" s="27">
        <v>0</v>
      </c>
      <c r="O8" s="27">
        <v>0</v>
      </c>
      <c r="P8" s="28">
        <v>0</v>
      </c>
      <c r="Q8" s="27">
        <v>94</v>
      </c>
      <c r="R8" s="29">
        <v>9988.06</v>
      </c>
      <c r="S8" s="32">
        <v>10615.55</v>
      </c>
      <c r="T8" s="30">
        <v>100000</v>
      </c>
      <c r="U8" s="31"/>
      <c r="V8" s="27"/>
      <c r="W8" s="27"/>
      <c r="X8" s="27">
        <v>0</v>
      </c>
      <c r="Y8" s="32"/>
      <c r="Z8" s="32"/>
      <c r="AA8" s="33"/>
      <c r="AB8" s="34"/>
      <c r="AC8" s="239">
        <v>31.140968899086175</v>
      </c>
      <c r="AD8" s="35"/>
    </row>
    <row r="9" spans="1:30" ht="35.25" customHeight="1">
      <c r="A9" s="23">
        <v>4</v>
      </c>
      <c r="B9" s="17" t="s">
        <v>120</v>
      </c>
      <c r="C9" s="327" t="s">
        <v>182</v>
      </c>
      <c r="D9" s="17" t="s">
        <v>403</v>
      </c>
      <c r="E9" s="199" t="s">
        <v>404</v>
      </c>
      <c r="F9" s="24" t="s">
        <v>130</v>
      </c>
      <c r="G9" s="26" t="s">
        <v>405</v>
      </c>
      <c r="H9" s="27">
        <v>4</v>
      </c>
      <c r="I9" s="27">
        <v>0</v>
      </c>
      <c r="J9" s="27">
        <v>0</v>
      </c>
      <c r="K9" s="27">
        <v>43</v>
      </c>
      <c r="L9" s="27">
        <v>88</v>
      </c>
      <c r="M9" s="27">
        <v>0</v>
      </c>
      <c r="N9" s="27">
        <v>0</v>
      </c>
      <c r="O9" s="27">
        <v>0</v>
      </c>
      <c r="P9" s="28">
        <v>0</v>
      </c>
      <c r="Q9" s="27">
        <v>135</v>
      </c>
      <c r="R9" s="29">
        <v>18880.01</v>
      </c>
      <c r="S9" s="32">
        <v>20032.35</v>
      </c>
      <c r="T9" s="30">
        <v>250521</v>
      </c>
      <c r="U9" s="31"/>
      <c r="V9" s="27"/>
      <c r="W9" s="27"/>
      <c r="X9" s="27">
        <v>0</v>
      </c>
      <c r="Y9" s="32"/>
      <c r="Z9" s="32"/>
      <c r="AA9" s="33"/>
      <c r="AB9" s="34"/>
      <c r="AC9" s="239">
        <v>41.341559779123386</v>
      </c>
      <c r="AD9" s="35"/>
    </row>
    <row r="10" spans="1:30" ht="35.25" customHeight="1">
      <c r="A10" s="23">
        <v>5</v>
      </c>
      <c r="B10" s="17" t="s">
        <v>406</v>
      </c>
      <c r="C10" s="327" t="s">
        <v>239</v>
      </c>
      <c r="D10" s="61" t="s">
        <v>407</v>
      </c>
      <c r="E10" s="199" t="s">
        <v>408</v>
      </c>
      <c r="F10" s="24" t="s">
        <v>139</v>
      </c>
      <c r="G10" s="26" t="s">
        <v>184</v>
      </c>
      <c r="H10" s="27">
        <v>0</v>
      </c>
      <c r="I10" s="27">
        <v>0</v>
      </c>
      <c r="J10" s="27">
        <v>4</v>
      </c>
      <c r="K10" s="27">
        <v>25</v>
      </c>
      <c r="L10" s="27">
        <v>40</v>
      </c>
      <c r="M10" s="27">
        <v>0</v>
      </c>
      <c r="N10" s="27">
        <v>0</v>
      </c>
      <c r="O10" s="27">
        <v>0</v>
      </c>
      <c r="P10" s="28">
        <v>0</v>
      </c>
      <c r="Q10" s="27">
        <v>69</v>
      </c>
      <c r="R10" s="29">
        <v>9240.12</v>
      </c>
      <c r="S10" s="32">
        <v>9768.27</v>
      </c>
      <c r="T10" s="30">
        <v>113000</v>
      </c>
      <c r="U10" s="31"/>
      <c r="V10" s="27"/>
      <c r="W10" s="27"/>
      <c r="X10" s="27">
        <v>0</v>
      </c>
      <c r="Y10" s="32"/>
      <c r="Z10" s="32"/>
      <c r="AA10" s="33"/>
      <c r="AB10" s="34"/>
      <c r="AC10" s="239">
        <v>38.24154318095881</v>
      </c>
      <c r="AD10" s="35"/>
    </row>
    <row r="11" spans="1:30" ht="35.25" customHeight="1">
      <c r="A11" s="23">
        <v>6</v>
      </c>
      <c r="B11" s="83" t="s">
        <v>409</v>
      </c>
      <c r="C11" s="327" t="s">
        <v>152</v>
      </c>
      <c r="D11" s="61" t="s">
        <v>410</v>
      </c>
      <c r="E11" s="199" t="s">
        <v>411</v>
      </c>
      <c r="F11" s="24" t="s">
        <v>175</v>
      </c>
      <c r="G11" s="26"/>
      <c r="H11" s="27"/>
      <c r="I11" s="27"/>
      <c r="J11" s="27"/>
      <c r="K11" s="27"/>
      <c r="L11" s="27"/>
      <c r="M11" s="27"/>
      <c r="N11" s="27"/>
      <c r="O11" s="27"/>
      <c r="P11" s="28"/>
      <c r="Q11" s="27">
        <v>0</v>
      </c>
      <c r="R11" s="29"/>
      <c r="S11" s="32"/>
      <c r="T11" s="30"/>
      <c r="U11" s="31" t="s">
        <v>412</v>
      </c>
      <c r="V11" s="27">
        <v>0</v>
      </c>
      <c r="W11" s="27">
        <v>16</v>
      </c>
      <c r="X11" s="27">
        <v>16</v>
      </c>
      <c r="Y11" s="32">
        <v>1298</v>
      </c>
      <c r="Z11" s="32">
        <v>3041.54</v>
      </c>
      <c r="AA11" s="33">
        <v>35200</v>
      </c>
      <c r="AB11" s="34"/>
      <c r="AC11" s="278">
        <v>2200</v>
      </c>
      <c r="AD11" s="35"/>
    </row>
    <row r="12" spans="1:30" ht="35.25" customHeight="1" hidden="1">
      <c r="A12" s="23"/>
      <c r="B12" s="24"/>
      <c r="C12" s="25"/>
      <c r="D12" s="61"/>
      <c r="E12" s="61"/>
      <c r="F12" s="24"/>
      <c r="G12" s="26"/>
      <c r="H12" s="27"/>
      <c r="I12" s="27"/>
      <c r="J12" s="27"/>
      <c r="K12" s="27"/>
      <c r="L12" s="27"/>
      <c r="M12" s="27"/>
      <c r="N12" s="27"/>
      <c r="O12" s="27"/>
      <c r="P12" s="28"/>
      <c r="Q12" s="27"/>
      <c r="R12" s="29"/>
      <c r="S12" s="32"/>
      <c r="T12" s="30"/>
      <c r="U12" s="31"/>
      <c r="V12" s="27"/>
      <c r="W12" s="27"/>
      <c r="X12" s="27"/>
      <c r="Y12" s="32"/>
      <c r="Z12" s="32"/>
      <c r="AA12" s="33"/>
      <c r="AB12" s="34"/>
      <c r="AD12" s="35"/>
    </row>
    <row r="13" spans="1:30" ht="35.25" customHeight="1" hidden="1">
      <c r="A13" s="23"/>
      <c r="B13" s="24"/>
      <c r="C13" s="25"/>
      <c r="D13" s="17"/>
      <c r="E13" s="17"/>
      <c r="F13" s="17"/>
      <c r="G13" s="26"/>
      <c r="H13" s="27"/>
      <c r="I13" s="27"/>
      <c r="J13" s="27"/>
      <c r="K13" s="27"/>
      <c r="L13" s="27"/>
      <c r="M13" s="27"/>
      <c r="N13" s="27"/>
      <c r="O13" s="27"/>
      <c r="P13" s="28"/>
      <c r="Q13" s="27"/>
      <c r="R13" s="29"/>
      <c r="S13" s="32"/>
      <c r="T13" s="30"/>
      <c r="U13" s="31"/>
      <c r="V13" s="27"/>
      <c r="W13" s="27"/>
      <c r="X13" s="27"/>
      <c r="Y13" s="32"/>
      <c r="Z13" s="32"/>
      <c r="AA13" s="33"/>
      <c r="AB13" s="34"/>
      <c r="AD13" s="35"/>
    </row>
    <row r="14" spans="1:30" ht="35.25" customHeight="1" hidden="1">
      <c r="A14" s="23"/>
      <c r="B14" s="24"/>
      <c r="C14" s="25"/>
      <c r="D14" s="24"/>
      <c r="E14" s="24"/>
      <c r="F14" s="24"/>
      <c r="G14" s="26"/>
      <c r="H14" s="27"/>
      <c r="I14" s="27"/>
      <c r="J14" s="27"/>
      <c r="K14" s="27"/>
      <c r="L14" s="27"/>
      <c r="M14" s="27"/>
      <c r="N14" s="27"/>
      <c r="O14" s="27"/>
      <c r="P14" s="28"/>
      <c r="Q14" s="27"/>
      <c r="R14" s="29"/>
      <c r="S14" s="32"/>
      <c r="T14" s="30"/>
      <c r="U14" s="31"/>
      <c r="V14" s="27"/>
      <c r="W14" s="27"/>
      <c r="X14" s="27"/>
      <c r="Y14" s="32"/>
      <c r="Z14" s="32"/>
      <c r="AA14" s="33"/>
      <c r="AB14" s="34"/>
      <c r="AD14" s="35"/>
    </row>
    <row r="15" spans="1:30" ht="35.25" customHeight="1" hidden="1">
      <c r="A15" s="23">
        <v>10</v>
      </c>
      <c r="B15" s="24"/>
      <c r="C15" s="25"/>
      <c r="D15" s="17"/>
      <c r="E15" s="17"/>
      <c r="F15" s="24"/>
      <c r="G15" s="26"/>
      <c r="H15" s="27"/>
      <c r="I15" s="27"/>
      <c r="J15" s="27"/>
      <c r="K15" s="27"/>
      <c r="L15" s="27"/>
      <c r="M15" s="27"/>
      <c r="N15" s="27"/>
      <c r="O15" s="27"/>
      <c r="P15" s="28"/>
      <c r="Q15" s="27">
        <f aca="true" t="shared" si="0" ref="Q15:Q25">SUM(H15:P15)</f>
        <v>0</v>
      </c>
      <c r="R15" s="29"/>
      <c r="S15" s="32"/>
      <c r="T15" s="30"/>
      <c r="U15" s="31"/>
      <c r="V15" s="27"/>
      <c r="W15" s="27"/>
      <c r="X15" s="27">
        <f aca="true" t="shared" si="1" ref="X15:X25">SUM(V15:W15)</f>
        <v>0</v>
      </c>
      <c r="Y15" s="32"/>
      <c r="Z15" s="32"/>
      <c r="AA15" s="33"/>
      <c r="AB15" s="34"/>
      <c r="AC15" s="36" t="e">
        <f>AA15/X15</f>
        <v>#DIV/0!</v>
      </c>
      <c r="AD15" s="35"/>
    </row>
    <row r="16" spans="1:30" ht="35.25" customHeight="1" hidden="1">
      <c r="A16" s="23">
        <v>11</v>
      </c>
      <c r="B16" s="24"/>
      <c r="C16" s="25"/>
      <c r="D16" s="24"/>
      <c r="E16" s="24"/>
      <c r="F16" s="24"/>
      <c r="G16" s="26"/>
      <c r="H16" s="27"/>
      <c r="I16" s="27"/>
      <c r="J16" s="27"/>
      <c r="K16" s="27"/>
      <c r="L16" s="27"/>
      <c r="M16" s="27"/>
      <c r="N16" s="27"/>
      <c r="O16" s="27"/>
      <c r="P16" s="28"/>
      <c r="Q16" s="27">
        <f t="shared" si="0"/>
        <v>0</v>
      </c>
      <c r="R16" s="29"/>
      <c r="S16" s="32"/>
      <c r="T16" s="30"/>
      <c r="U16" s="31"/>
      <c r="V16" s="27"/>
      <c r="W16" s="27"/>
      <c r="X16" s="27">
        <f>SUM(V16:W16)</f>
        <v>0</v>
      </c>
      <c r="Y16" s="32"/>
      <c r="Z16" s="32"/>
      <c r="AA16" s="33"/>
      <c r="AB16" s="34"/>
      <c r="AC16" s="14" t="e">
        <f>T16/(R16*0.3025)</f>
        <v>#DIV/0!</v>
      </c>
      <c r="AD16" s="35"/>
    </row>
    <row r="17" spans="1:30" ht="35.25" customHeight="1" hidden="1">
      <c r="A17" s="23">
        <v>12</v>
      </c>
      <c r="B17" s="24"/>
      <c r="C17" s="25"/>
      <c r="D17" s="24"/>
      <c r="E17" s="24"/>
      <c r="F17" s="24"/>
      <c r="G17" s="26"/>
      <c r="H17" s="27"/>
      <c r="I17" s="27"/>
      <c r="J17" s="27"/>
      <c r="K17" s="27"/>
      <c r="L17" s="27"/>
      <c r="M17" s="27"/>
      <c r="N17" s="27"/>
      <c r="O17" s="27"/>
      <c r="P17" s="28"/>
      <c r="Q17" s="27">
        <f t="shared" si="0"/>
        <v>0</v>
      </c>
      <c r="R17" s="29"/>
      <c r="S17" s="32"/>
      <c r="T17" s="30"/>
      <c r="U17" s="31"/>
      <c r="V17" s="27"/>
      <c r="W17" s="27"/>
      <c r="X17" s="27">
        <f>SUM(V17:W17)</f>
        <v>0</v>
      </c>
      <c r="Y17" s="32"/>
      <c r="Z17" s="32"/>
      <c r="AA17" s="33"/>
      <c r="AB17" s="34"/>
      <c r="AC17" s="36" t="e">
        <f>AA17/X17</f>
        <v>#DIV/0!</v>
      </c>
      <c r="AD17" s="35"/>
    </row>
    <row r="18" spans="1:30" ht="35.25" customHeight="1" hidden="1">
      <c r="A18" s="23">
        <v>13</v>
      </c>
      <c r="B18" s="24"/>
      <c r="C18" s="25"/>
      <c r="D18" s="24"/>
      <c r="E18" s="24"/>
      <c r="F18" s="24"/>
      <c r="G18" s="26"/>
      <c r="H18" s="27"/>
      <c r="I18" s="27"/>
      <c r="J18" s="27"/>
      <c r="K18" s="27"/>
      <c r="L18" s="27"/>
      <c r="M18" s="27"/>
      <c r="N18" s="27"/>
      <c r="O18" s="27"/>
      <c r="P18" s="28"/>
      <c r="Q18" s="27">
        <f t="shared" si="0"/>
        <v>0</v>
      </c>
      <c r="R18" s="29"/>
      <c r="S18" s="32"/>
      <c r="T18" s="30"/>
      <c r="U18" s="31"/>
      <c r="V18" s="27"/>
      <c r="W18" s="27"/>
      <c r="X18" s="27">
        <f>SUM(V18:W18)</f>
        <v>0</v>
      </c>
      <c r="Y18" s="32"/>
      <c r="Z18" s="32"/>
      <c r="AA18" s="33"/>
      <c r="AB18" s="34"/>
      <c r="AC18" s="14" t="e">
        <f>T18/(R18*0.3025)</f>
        <v>#DIV/0!</v>
      </c>
      <c r="AD18" s="35"/>
    </row>
    <row r="19" spans="1:30" ht="35.25" customHeight="1" hidden="1">
      <c r="A19" s="23">
        <v>14</v>
      </c>
      <c r="B19" s="24"/>
      <c r="C19" s="25"/>
      <c r="D19" s="24"/>
      <c r="E19" s="24"/>
      <c r="F19" s="24"/>
      <c r="G19" s="26"/>
      <c r="H19" s="27"/>
      <c r="I19" s="27"/>
      <c r="J19" s="27"/>
      <c r="K19" s="27"/>
      <c r="L19" s="27"/>
      <c r="M19" s="27"/>
      <c r="N19" s="27"/>
      <c r="O19" s="27"/>
      <c r="P19" s="28"/>
      <c r="Q19" s="27">
        <f t="shared" si="0"/>
        <v>0</v>
      </c>
      <c r="R19" s="29"/>
      <c r="S19" s="32"/>
      <c r="T19" s="30"/>
      <c r="U19" s="31"/>
      <c r="V19" s="27"/>
      <c r="W19" s="27"/>
      <c r="X19" s="27">
        <f>SUM(V19:W19)</f>
        <v>0</v>
      </c>
      <c r="Y19" s="32"/>
      <c r="Z19" s="32"/>
      <c r="AA19" s="33"/>
      <c r="AB19" s="34"/>
      <c r="AC19" s="36" t="e">
        <f>AA19/X19</f>
        <v>#DIV/0!</v>
      </c>
      <c r="AD19" s="35"/>
    </row>
    <row r="20" spans="1:30" ht="35.25" customHeight="1" hidden="1">
      <c r="A20" s="23">
        <v>15</v>
      </c>
      <c r="B20" s="24"/>
      <c r="C20" s="25"/>
      <c r="D20" s="17"/>
      <c r="E20" s="17"/>
      <c r="F20" s="24"/>
      <c r="G20" s="26"/>
      <c r="H20" s="27"/>
      <c r="I20" s="27"/>
      <c r="J20" s="27"/>
      <c r="K20" s="27"/>
      <c r="L20" s="27"/>
      <c r="M20" s="27"/>
      <c r="N20" s="27"/>
      <c r="O20" s="27"/>
      <c r="P20" s="28"/>
      <c r="Q20" s="27">
        <f t="shared" si="0"/>
        <v>0</v>
      </c>
      <c r="R20" s="29"/>
      <c r="S20" s="32"/>
      <c r="T20" s="30"/>
      <c r="U20" s="31"/>
      <c r="V20" s="27"/>
      <c r="W20" s="27"/>
      <c r="X20" s="27">
        <f>SUM(V20:W20)</f>
        <v>0</v>
      </c>
      <c r="Y20" s="32"/>
      <c r="Z20" s="32"/>
      <c r="AA20" s="33"/>
      <c r="AB20" s="34"/>
      <c r="AC20" s="36" t="e">
        <f>AA20/X20</f>
        <v>#DIV/0!</v>
      </c>
      <c r="AD20" s="35"/>
    </row>
    <row r="21" spans="1:30" ht="35.25" customHeight="1" hidden="1">
      <c r="A21" s="23">
        <v>16</v>
      </c>
      <c r="B21" s="24"/>
      <c r="C21" s="25"/>
      <c r="D21" s="17"/>
      <c r="E21" s="17"/>
      <c r="F21" s="24"/>
      <c r="G21" s="26"/>
      <c r="H21" s="27"/>
      <c r="I21" s="27"/>
      <c r="J21" s="27"/>
      <c r="K21" s="27"/>
      <c r="L21" s="27"/>
      <c r="M21" s="59"/>
      <c r="N21" s="27"/>
      <c r="O21" s="27"/>
      <c r="P21" s="28"/>
      <c r="Q21" s="27"/>
      <c r="R21" s="29"/>
      <c r="S21" s="32"/>
      <c r="T21" s="30"/>
      <c r="U21" s="31"/>
      <c r="V21" s="27"/>
      <c r="W21" s="27"/>
      <c r="X21" s="27">
        <f t="shared" si="1"/>
        <v>0</v>
      </c>
      <c r="Y21" s="32"/>
      <c r="Z21" s="32"/>
      <c r="AA21" s="33"/>
      <c r="AB21" s="34"/>
      <c r="AC21" s="14" t="e">
        <f>T21/(R21*0.3025)</f>
        <v>#DIV/0!</v>
      </c>
      <c r="AD21" s="35"/>
    </row>
    <row r="22" spans="1:30" ht="35.25" customHeight="1" hidden="1">
      <c r="A22" s="23">
        <v>17</v>
      </c>
      <c r="B22" s="24"/>
      <c r="C22" s="25"/>
      <c r="D22" s="17"/>
      <c r="E22" s="17"/>
      <c r="F22" s="24"/>
      <c r="G22" s="26"/>
      <c r="H22" s="27"/>
      <c r="I22" s="27"/>
      <c r="J22" s="27"/>
      <c r="K22" s="27"/>
      <c r="L22" s="27"/>
      <c r="M22" s="27"/>
      <c r="N22" s="27"/>
      <c r="O22" s="27"/>
      <c r="P22" s="28"/>
      <c r="Q22" s="27">
        <f t="shared" si="0"/>
        <v>0</v>
      </c>
      <c r="R22" s="29"/>
      <c r="S22" s="32"/>
      <c r="T22" s="30"/>
      <c r="U22" s="31"/>
      <c r="V22" s="27"/>
      <c r="W22" s="27"/>
      <c r="X22" s="27">
        <f t="shared" si="1"/>
        <v>0</v>
      </c>
      <c r="Y22" s="32"/>
      <c r="Z22" s="32"/>
      <c r="AA22" s="33"/>
      <c r="AB22" s="34"/>
      <c r="AC22" s="36" t="e">
        <f>AA22/X22</f>
        <v>#DIV/0!</v>
      </c>
      <c r="AD22" s="35"/>
    </row>
    <row r="23" spans="1:30" ht="35.25" customHeight="1" hidden="1">
      <c r="A23" s="23">
        <v>18</v>
      </c>
      <c r="B23" s="24"/>
      <c r="C23" s="25"/>
      <c r="D23" s="17"/>
      <c r="E23" s="17"/>
      <c r="F23" s="24"/>
      <c r="G23" s="26"/>
      <c r="H23" s="27"/>
      <c r="I23" s="27"/>
      <c r="J23" s="27"/>
      <c r="K23" s="27"/>
      <c r="L23" s="27"/>
      <c r="M23" s="27"/>
      <c r="N23" s="27"/>
      <c r="O23" s="27"/>
      <c r="P23" s="28"/>
      <c r="Q23" s="27">
        <f t="shared" si="0"/>
        <v>0</v>
      </c>
      <c r="R23" s="29"/>
      <c r="S23" s="32"/>
      <c r="T23" s="30"/>
      <c r="U23" s="31"/>
      <c r="V23" s="27"/>
      <c r="W23" s="27"/>
      <c r="X23" s="27">
        <f t="shared" si="1"/>
        <v>0</v>
      </c>
      <c r="Y23" s="32"/>
      <c r="Z23" s="32"/>
      <c r="AA23" s="33"/>
      <c r="AB23" s="34"/>
      <c r="AC23" s="36" t="e">
        <f>AA23/X23</f>
        <v>#DIV/0!</v>
      </c>
      <c r="AD23" s="35"/>
    </row>
    <row r="24" spans="1:30" ht="35.25" customHeight="1" hidden="1">
      <c r="A24" s="23">
        <v>19</v>
      </c>
      <c r="B24" s="24"/>
      <c r="C24" s="25"/>
      <c r="D24" s="17"/>
      <c r="E24" s="17"/>
      <c r="F24" s="24"/>
      <c r="G24" s="26"/>
      <c r="H24" s="27"/>
      <c r="I24" s="27"/>
      <c r="J24" s="27"/>
      <c r="K24" s="27"/>
      <c r="L24" s="27"/>
      <c r="M24" s="27"/>
      <c r="N24" s="27"/>
      <c r="O24" s="27"/>
      <c r="P24" s="28"/>
      <c r="Q24" s="27">
        <f t="shared" si="0"/>
        <v>0</v>
      </c>
      <c r="R24" s="29"/>
      <c r="S24" s="32"/>
      <c r="T24" s="30"/>
      <c r="U24" s="31"/>
      <c r="V24" s="27"/>
      <c r="W24" s="27"/>
      <c r="X24" s="27">
        <f t="shared" si="1"/>
        <v>0</v>
      </c>
      <c r="Y24" s="32"/>
      <c r="Z24" s="32"/>
      <c r="AA24" s="33"/>
      <c r="AB24" s="34"/>
      <c r="AC24" s="36" t="e">
        <f>AA24/X24</f>
        <v>#DIV/0!</v>
      </c>
      <c r="AD24" s="35"/>
    </row>
    <row r="25" spans="1:30" ht="35.25" customHeight="1" hidden="1">
      <c r="A25" s="23">
        <v>20</v>
      </c>
      <c r="B25" s="24"/>
      <c r="C25" s="25"/>
      <c r="D25" s="17"/>
      <c r="E25" s="17"/>
      <c r="F25" s="24"/>
      <c r="G25" s="26"/>
      <c r="H25" s="27"/>
      <c r="I25" s="27"/>
      <c r="J25" s="27"/>
      <c r="K25" s="27"/>
      <c r="L25" s="27"/>
      <c r="M25" s="27"/>
      <c r="N25" s="27"/>
      <c r="O25" s="27"/>
      <c r="P25" s="28"/>
      <c r="Q25" s="27">
        <f t="shared" si="0"/>
        <v>0</v>
      </c>
      <c r="R25" s="29"/>
      <c r="S25" s="32"/>
      <c r="T25" s="30"/>
      <c r="U25" s="31"/>
      <c r="V25" s="27"/>
      <c r="W25" s="27"/>
      <c r="X25" s="27">
        <f t="shared" si="1"/>
        <v>0</v>
      </c>
      <c r="Y25" s="32"/>
      <c r="Z25" s="32"/>
      <c r="AA25" s="33"/>
      <c r="AB25" s="34"/>
      <c r="AC25" s="36" t="e">
        <f>AA25/X25</f>
        <v>#DIV/0!</v>
      </c>
      <c r="AD25" s="35"/>
    </row>
    <row r="26" spans="1:28" ht="35.25" customHeight="1" thickBot="1">
      <c r="A26" s="472" t="s">
        <v>43</v>
      </c>
      <c r="B26" s="473"/>
      <c r="C26" s="473"/>
      <c r="D26" s="473"/>
      <c r="E26" s="473"/>
      <c r="F26" s="474"/>
      <c r="G26" s="294"/>
      <c r="H26" s="294">
        <f aca="true" t="shared" si="2" ref="H26:T26">SUM(H6:H25)</f>
        <v>5</v>
      </c>
      <c r="I26" s="294">
        <f t="shared" si="2"/>
        <v>2</v>
      </c>
      <c r="J26" s="294">
        <f t="shared" si="2"/>
        <v>74</v>
      </c>
      <c r="K26" s="294">
        <f t="shared" si="2"/>
        <v>125</v>
      </c>
      <c r="L26" s="294">
        <f t="shared" si="2"/>
        <v>206</v>
      </c>
      <c r="M26" s="294">
        <f t="shared" si="2"/>
        <v>0</v>
      </c>
      <c r="N26" s="294">
        <f t="shared" si="2"/>
        <v>0</v>
      </c>
      <c r="O26" s="294">
        <f t="shared" si="2"/>
        <v>0</v>
      </c>
      <c r="P26" s="294">
        <f t="shared" si="2"/>
        <v>0</v>
      </c>
      <c r="Q26" s="294">
        <f t="shared" si="2"/>
        <v>412</v>
      </c>
      <c r="R26" s="296">
        <f t="shared" si="2"/>
        <v>49895.689999999995</v>
      </c>
      <c r="S26" s="296">
        <f>SUM(S6:S25)</f>
        <v>52565.850000000006</v>
      </c>
      <c r="T26" s="297">
        <f t="shared" si="2"/>
        <v>581221</v>
      </c>
      <c r="U26" s="298"/>
      <c r="V26" s="299">
        <f aca="true" t="shared" si="3" ref="V26:AA26">SUM(V6:V25)</f>
        <v>0</v>
      </c>
      <c r="W26" s="299">
        <f t="shared" si="3"/>
        <v>16</v>
      </c>
      <c r="X26" s="299">
        <f t="shared" si="3"/>
        <v>16</v>
      </c>
      <c r="Y26" s="296">
        <f t="shared" si="3"/>
        <v>1298</v>
      </c>
      <c r="Z26" s="296">
        <f t="shared" si="3"/>
        <v>3041.54</v>
      </c>
      <c r="AA26" s="300">
        <f t="shared" si="3"/>
        <v>35200</v>
      </c>
      <c r="AB26" s="301"/>
    </row>
    <row r="27" spans="1:29" ht="23.25" customHeight="1" hidden="1" thickBot="1">
      <c r="A27" s="435"/>
      <c r="B27" s="435">
        <f>COUNTIF(B6:B25,"*")</f>
        <v>6</v>
      </c>
      <c r="C27" s="436"/>
      <c r="D27" s="435"/>
      <c r="E27" s="435"/>
      <c r="F27" s="435"/>
      <c r="G27" s="435">
        <f>COUNTIF(G6:G25,"*")</f>
        <v>5</v>
      </c>
      <c r="H27" s="435">
        <f>SUM(H26)</f>
        <v>5</v>
      </c>
      <c r="I27" s="435">
        <f aca="true" t="shared" si="4" ref="I27:AA27">SUM(I26)</f>
        <v>2</v>
      </c>
      <c r="J27" s="435">
        <f t="shared" si="4"/>
        <v>74</v>
      </c>
      <c r="K27" s="435">
        <f t="shared" si="4"/>
        <v>125</v>
      </c>
      <c r="L27" s="435">
        <f t="shared" si="4"/>
        <v>206</v>
      </c>
      <c r="M27" s="435">
        <f t="shared" si="4"/>
        <v>0</v>
      </c>
      <c r="N27" s="435">
        <f t="shared" si="4"/>
        <v>0</v>
      </c>
      <c r="O27" s="435">
        <f t="shared" si="4"/>
        <v>0</v>
      </c>
      <c r="P27" s="435">
        <f t="shared" si="4"/>
        <v>0</v>
      </c>
      <c r="Q27" s="435">
        <f t="shared" si="4"/>
        <v>412</v>
      </c>
      <c r="R27" s="435">
        <f t="shared" si="4"/>
        <v>49895.689999999995</v>
      </c>
      <c r="S27" s="435">
        <f>SUM(S26)</f>
        <v>52565.850000000006</v>
      </c>
      <c r="T27" s="435">
        <f t="shared" si="4"/>
        <v>581221</v>
      </c>
      <c r="U27" s="435">
        <f>COUNTIF(U6:U25,"*")+COUNTIF(U6:U25,"&gt;0")</f>
        <v>1</v>
      </c>
      <c r="V27" s="435">
        <f t="shared" si="4"/>
        <v>0</v>
      </c>
      <c r="W27" s="435">
        <f t="shared" si="4"/>
        <v>16</v>
      </c>
      <c r="X27" s="435">
        <f t="shared" si="4"/>
        <v>16</v>
      </c>
      <c r="Y27" s="435">
        <f t="shared" si="4"/>
        <v>1298</v>
      </c>
      <c r="Z27" s="435">
        <f t="shared" si="4"/>
        <v>3041.54</v>
      </c>
      <c r="AA27" s="435">
        <f t="shared" si="4"/>
        <v>35200</v>
      </c>
      <c r="AB27" s="435"/>
      <c r="AC27" s="22"/>
    </row>
    <row r="28" spans="1:28" s="49" customFormat="1" ht="35.25" customHeight="1">
      <c r="A28" s="572" t="str">
        <f>'1月 '!A28:B28</f>
        <v>去(110)年</v>
      </c>
      <c r="B28" s="573"/>
      <c r="C28" s="574" t="s">
        <v>81</v>
      </c>
      <c r="D28" s="574"/>
      <c r="E28" s="574"/>
      <c r="F28" s="575"/>
      <c r="G28" s="217"/>
      <c r="H28" s="217">
        <v>6</v>
      </c>
      <c r="I28" s="217">
        <v>0</v>
      </c>
      <c r="J28" s="217">
        <v>28</v>
      </c>
      <c r="K28" s="217">
        <v>284</v>
      </c>
      <c r="L28" s="217">
        <v>364</v>
      </c>
      <c r="M28" s="217">
        <v>15</v>
      </c>
      <c r="N28" s="217">
        <v>0</v>
      </c>
      <c r="O28" s="217">
        <v>0</v>
      </c>
      <c r="P28" s="217">
        <v>0</v>
      </c>
      <c r="Q28" s="217">
        <v>697</v>
      </c>
      <c r="R28" s="218">
        <v>80574.70999999999</v>
      </c>
      <c r="S28" s="218">
        <v>83852.12</v>
      </c>
      <c r="T28" s="219">
        <v>744500</v>
      </c>
      <c r="U28" s="220"/>
      <c r="V28" s="217">
        <v>0</v>
      </c>
      <c r="W28" s="217">
        <v>11</v>
      </c>
      <c r="X28" s="217">
        <v>11</v>
      </c>
      <c r="Y28" s="218">
        <v>968.7</v>
      </c>
      <c r="Z28" s="218">
        <v>2645.16</v>
      </c>
      <c r="AA28" s="221">
        <v>25718</v>
      </c>
      <c r="AB28" s="222"/>
    </row>
    <row r="29" spans="1:28" s="49" customFormat="1" ht="35.25" customHeight="1" thickBot="1">
      <c r="A29" s="475" t="str">
        <f>'1月 '!A29:E29</f>
        <v>110與111年同月推案增減率</v>
      </c>
      <c r="B29" s="476"/>
      <c r="C29" s="476"/>
      <c r="D29" s="476"/>
      <c r="E29" s="476"/>
      <c r="F29" s="476"/>
      <c r="G29" s="50"/>
      <c r="H29" s="50"/>
      <c r="I29" s="50"/>
      <c r="J29" s="50"/>
      <c r="K29" s="50"/>
      <c r="L29" s="50"/>
      <c r="M29" s="50"/>
      <c r="N29" s="50"/>
      <c r="O29" s="51"/>
      <c r="P29" s="477">
        <f>(Q26-Q28)/Q28</f>
        <v>-0.40889526542324245</v>
      </c>
      <c r="Q29" s="478"/>
      <c r="R29" s="52"/>
      <c r="S29" s="52"/>
      <c r="T29" s="53">
        <f>(T26-T28)/T28</f>
        <v>-0.21931363331094694</v>
      </c>
      <c r="U29" s="54"/>
      <c r="V29" s="477">
        <f>(X26-X28)/X28</f>
        <v>0.45454545454545453</v>
      </c>
      <c r="W29" s="479"/>
      <c r="X29" s="480"/>
      <c r="Y29" s="52"/>
      <c r="Z29" s="52"/>
      <c r="AA29" s="55">
        <f>(AA26-AA28)/AA28</f>
        <v>0.3686911890504705</v>
      </c>
      <c r="AB29" s="56"/>
    </row>
    <row r="30" spans="1:33" ht="15.75">
      <c r="A30" s="423" t="s">
        <v>414</v>
      </c>
      <c r="M30" s="423" t="s">
        <v>415</v>
      </c>
      <c r="T30" s="16"/>
      <c r="W30" s="42"/>
      <c r="AC30" s="16"/>
      <c r="AD30" s="16"/>
      <c r="AF30" s="14"/>
      <c r="AG30" s="15"/>
    </row>
    <row r="31" spans="1:6" ht="15.75">
      <c r="A31" s="489"/>
      <c r="B31" s="490"/>
      <c r="C31" s="490"/>
      <c r="D31" s="490"/>
      <c r="E31" s="490"/>
      <c r="F31" s="490"/>
    </row>
    <row r="32" ht="15.75">
      <c r="B32" s="58"/>
    </row>
  </sheetData>
  <sheetProtection/>
  <mergeCells count="35">
    <mergeCell ref="A1:Q1"/>
    <mergeCell ref="S3:S5"/>
    <mergeCell ref="V4:V5"/>
    <mergeCell ref="W4:W5"/>
    <mergeCell ref="X4:X5"/>
    <mergeCell ref="T3:T5"/>
    <mergeCell ref="J4:P4"/>
    <mergeCell ref="P29:Q29"/>
    <mergeCell ref="H4:H5"/>
    <mergeCell ref="Q4:Q5"/>
    <mergeCell ref="V29:X29"/>
    <mergeCell ref="F3:F5"/>
    <mergeCell ref="G3:G5"/>
    <mergeCell ref="U3:U5"/>
    <mergeCell ref="V3:X3"/>
    <mergeCell ref="R3:R5"/>
    <mergeCell ref="I4:I5"/>
    <mergeCell ref="A31:F31"/>
    <mergeCell ref="A26:F26"/>
    <mergeCell ref="A28:B28"/>
    <mergeCell ref="C28:F28"/>
    <mergeCell ref="A29:F29"/>
    <mergeCell ref="B3:B5"/>
    <mergeCell ref="C3:C5"/>
    <mergeCell ref="D3:D5"/>
    <mergeCell ref="AB2:AB5"/>
    <mergeCell ref="U2:AA2"/>
    <mergeCell ref="A3:A5"/>
    <mergeCell ref="AA3:AA5"/>
    <mergeCell ref="Z3:Z5"/>
    <mergeCell ref="A2:F2"/>
    <mergeCell ref="Y3:Y5"/>
    <mergeCell ref="G2:T2"/>
    <mergeCell ref="H3:Q3"/>
    <mergeCell ref="E3:E5"/>
  </mergeCells>
  <printOptions horizontalCentered="1"/>
  <pageMargins left="0.3937007874015748" right="0.3937007874015748" top="0.8661417322834646" bottom="0.8661417322834646" header="0.5118110236220472" footer="0.5118110236220472"/>
  <pageSetup fitToHeight="0" fitToWidth="1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70" zoomScaleNormal="70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B20" sqref="B20:V20"/>
    </sheetView>
  </sheetViews>
  <sheetFormatPr defaultColWidth="0" defaultRowHeight="16.5"/>
  <cols>
    <col min="1" max="1" width="15.625" style="4" customWidth="1"/>
    <col min="2" max="2" width="5.125" style="1" customWidth="1"/>
    <col min="3" max="4" width="5.75390625" style="1" customWidth="1"/>
    <col min="5" max="5" width="6.625" style="1" customWidth="1"/>
    <col min="6" max="6" width="7.25390625" style="1" customWidth="1"/>
    <col min="7" max="7" width="8.25390625" style="1" customWidth="1"/>
    <col min="8" max="8" width="7.125" style="1" customWidth="1"/>
    <col min="9" max="11" width="5.875" style="1" customWidth="1"/>
    <col min="12" max="12" width="8.50390625" style="1" bestFit="1" customWidth="1"/>
    <col min="13" max="13" width="13.75390625" style="1" customWidth="1"/>
    <col min="14" max="14" width="13.375" style="1" customWidth="1"/>
    <col min="15" max="15" width="12.125" style="1" customWidth="1"/>
    <col min="16" max="16" width="5.125" style="1" customWidth="1"/>
    <col min="17" max="19" width="5.75390625" style="1" customWidth="1"/>
    <col min="20" max="20" width="11.25390625" style="1" customWidth="1"/>
    <col min="21" max="21" width="11.625" style="1" customWidth="1"/>
    <col min="22" max="22" width="11.25390625" style="1" customWidth="1"/>
    <col min="23" max="23" width="12.75390625" style="1" customWidth="1"/>
    <col min="24" max="24" width="9.00390625" style="1" customWidth="1"/>
    <col min="25" max="16384" width="0" style="1" hidden="1" customWidth="1"/>
  </cols>
  <sheetData>
    <row r="1" spans="1:27" ht="30" customHeight="1">
      <c r="A1" s="601" t="s">
        <v>255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198"/>
      <c r="X1" s="198"/>
      <c r="Y1" s="198"/>
      <c r="Z1" s="198"/>
      <c r="AA1" s="198"/>
    </row>
    <row r="2" spans="1:23" ht="21" customHeight="1" thickBot="1">
      <c r="A2" s="614" t="s">
        <v>395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5"/>
    </row>
    <row r="3" spans="1:22" s="192" customFormat="1" ht="27" customHeight="1">
      <c r="A3" s="191" t="s">
        <v>95</v>
      </c>
      <c r="B3" s="606" t="s">
        <v>93</v>
      </c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8"/>
      <c r="P3" s="603" t="s">
        <v>94</v>
      </c>
      <c r="Q3" s="604"/>
      <c r="R3" s="604"/>
      <c r="S3" s="604"/>
      <c r="T3" s="604"/>
      <c r="U3" s="604"/>
      <c r="V3" s="605"/>
    </row>
    <row r="4" spans="1:22" s="2" customFormat="1" ht="23.25" customHeight="1">
      <c r="A4" s="583" t="s">
        <v>17</v>
      </c>
      <c r="B4" s="585" t="s">
        <v>18</v>
      </c>
      <c r="C4" s="595" t="s">
        <v>7</v>
      </c>
      <c r="D4" s="596"/>
      <c r="E4" s="596"/>
      <c r="F4" s="596"/>
      <c r="G4" s="596"/>
      <c r="H4" s="596"/>
      <c r="I4" s="596"/>
      <c r="J4" s="596"/>
      <c r="K4" s="596"/>
      <c r="L4" s="597"/>
      <c r="M4" s="594" t="s">
        <v>96</v>
      </c>
      <c r="N4" s="576" t="s">
        <v>98</v>
      </c>
      <c r="O4" s="592" t="s">
        <v>56</v>
      </c>
      <c r="P4" s="609" t="s">
        <v>18</v>
      </c>
      <c r="Q4" s="611" t="s">
        <v>7</v>
      </c>
      <c r="R4" s="611"/>
      <c r="S4" s="611"/>
      <c r="T4" s="576" t="s">
        <v>97</v>
      </c>
      <c r="U4" s="576" t="s">
        <v>99</v>
      </c>
      <c r="V4" s="578" t="s">
        <v>56</v>
      </c>
    </row>
    <row r="5" spans="1:22" s="2" customFormat="1" ht="21" customHeight="1">
      <c r="A5" s="583"/>
      <c r="B5" s="586"/>
      <c r="C5" s="580" t="s">
        <v>8</v>
      </c>
      <c r="D5" s="581" t="s">
        <v>9</v>
      </c>
      <c r="E5" s="598" t="s">
        <v>19</v>
      </c>
      <c r="F5" s="599"/>
      <c r="G5" s="599"/>
      <c r="H5" s="599"/>
      <c r="I5" s="599"/>
      <c r="J5" s="599"/>
      <c r="K5" s="600"/>
      <c r="L5" s="580" t="s">
        <v>10</v>
      </c>
      <c r="M5" s="594"/>
      <c r="N5" s="577"/>
      <c r="O5" s="592"/>
      <c r="P5" s="610"/>
      <c r="Q5" s="612" t="s">
        <v>8</v>
      </c>
      <c r="R5" s="580" t="s">
        <v>0</v>
      </c>
      <c r="S5" s="580" t="s">
        <v>10</v>
      </c>
      <c r="T5" s="577"/>
      <c r="U5" s="577"/>
      <c r="V5" s="578"/>
    </row>
    <row r="6" spans="1:22" s="2" customFormat="1" ht="21" customHeight="1">
      <c r="A6" s="584"/>
      <c r="B6" s="586"/>
      <c r="C6" s="580"/>
      <c r="D6" s="582"/>
      <c r="E6" s="3" t="s">
        <v>11</v>
      </c>
      <c r="F6" s="3" t="s">
        <v>12</v>
      </c>
      <c r="G6" s="3" t="s">
        <v>13</v>
      </c>
      <c r="H6" s="3" t="s">
        <v>100</v>
      </c>
      <c r="I6" s="3" t="s">
        <v>15</v>
      </c>
      <c r="J6" s="3" t="s">
        <v>33</v>
      </c>
      <c r="K6" s="196" t="s">
        <v>16</v>
      </c>
      <c r="L6" s="580"/>
      <c r="M6" s="576"/>
      <c r="N6" s="577"/>
      <c r="O6" s="593"/>
      <c r="P6" s="610"/>
      <c r="Q6" s="613"/>
      <c r="R6" s="580"/>
      <c r="S6" s="580"/>
      <c r="T6" s="577"/>
      <c r="U6" s="577"/>
      <c r="V6" s="579"/>
    </row>
    <row r="7" spans="1:22" ht="30" customHeight="1">
      <c r="A7" s="193" t="s">
        <v>20</v>
      </c>
      <c r="B7" s="75">
        <v>6</v>
      </c>
      <c r="C7" s="75">
        <v>19</v>
      </c>
      <c r="D7" s="75">
        <v>0</v>
      </c>
      <c r="E7" s="75">
        <v>0</v>
      </c>
      <c r="F7" s="75">
        <v>427</v>
      </c>
      <c r="G7" s="75">
        <v>823</v>
      </c>
      <c r="H7" s="75">
        <v>0</v>
      </c>
      <c r="I7" s="75">
        <v>0</v>
      </c>
      <c r="J7" s="75">
        <v>0</v>
      </c>
      <c r="K7" s="75">
        <v>0</v>
      </c>
      <c r="L7" s="81">
        <v>1269</v>
      </c>
      <c r="M7" s="76">
        <v>161039.63</v>
      </c>
      <c r="N7" s="78">
        <v>167353.33</v>
      </c>
      <c r="O7" s="77">
        <v>1398235</v>
      </c>
      <c r="P7" s="75">
        <v>6</v>
      </c>
      <c r="Q7" s="75">
        <v>4</v>
      </c>
      <c r="R7" s="75">
        <v>90</v>
      </c>
      <c r="S7" s="75">
        <v>94</v>
      </c>
      <c r="T7" s="78">
        <v>8870.17</v>
      </c>
      <c r="U7" s="78">
        <v>17746.43</v>
      </c>
      <c r="V7" s="79">
        <v>149000</v>
      </c>
    </row>
    <row r="8" spans="1:22" s="13" customFormat="1" ht="30" customHeight="1">
      <c r="A8" s="194" t="s">
        <v>21</v>
      </c>
      <c r="B8" s="84">
        <v>3</v>
      </c>
      <c r="C8" s="84">
        <v>0</v>
      </c>
      <c r="D8" s="84">
        <v>0</v>
      </c>
      <c r="E8" s="84">
        <v>198</v>
      </c>
      <c r="F8" s="84">
        <v>362</v>
      </c>
      <c r="G8" s="84">
        <v>162</v>
      </c>
      <c r="H8" s="84">
        <v>2</v>
      </c>
      <c r="I8" s="84">
        <v>0</v>
      </c>
      <c r="J8" s="84">
        <v>0</v>
      </c>
      <c r="K8" s="84">
        <v>0</v>
      </c>
      <c r="L8" s="84">
        <v>724</v>
      </c>
      <c r="M8" s="76">
        <v>60129.31</v>
      </c>
      <c r="N8" s="78">
        <v>63003.74</v>
      </c>
      <c r="O8" s="77">
        <v>712665</v>
      </c>
      <c r="P8" s="84">
        <v>4</v>
      </c>
      <c r="Q8" s="84">
        <v>0</v>
      </c>
      <c r="R8" s="84">
        <v>45</v>
      </c>
      <c r="S8" s="84">
        <v>45</v>
      </c>
      <c r="T8" s="78">
        <v>4525.51</v>
      </c>
      <c r="U8" s="78">
        <v>9118.22</v>
      </c>
      <c r="V8" s="79">
        <v>87750</v>
      </c>
    </row>
    <row r="9" spans="1:22" ht="30" customHeight="1">
      <c r="A9" s="194" t="s">
        <v>22</v>
      </c>
      <c r="B9" s="88">
        <v>4</v>
      </c>
      <c r="C9" s="88">
        <v>8</v>
      </c>
      <c r="D9" s="88">
        <v>148</v>
      </c>
      <c r="E9" s="88">
        <v>2</v>
      </c>
      <c r="F9" s="88">
        <v>331</v>
      </c>
      <c r="G9" s="88">
        <v>288</v>
      </c>
      <c r="H9" s="88">
        <v>0</v>
      </c>
      <c r="I9" s="88">
        <v>0</v>
      </c>
      <c r="J9" s="88">
        <v>0</v>
      </c>
      <c r="K9" s="88">
        <v>0</v>
      </c>
      <c r="L9" s="88">
        <v>777</v>
      </c>
      <c r="M9" s="89">
        <v>103347.47</v>
      </c>
      <c r="N9" s="86">
        <v>107146.54</v>
      </c>
      <c r="O9" s="90">
        <v>957488</v>
      </c>
      <c r="P9" s="84">
        <v>1</v>
      </c>
      <c r="Q9" s="84">
        <v>2</v>
      </c>
      <c r="R9" s="84">
        <v>8</v>
      </c>
      <c r="S9" s="88">
        <v>10</v>
      </c>
      <c r="T9" s="86">
        <v>961.65</v>
      </c>
      <c r="U9" s="86">
        <v>2532.58</v>
      </c>
      <c r="V9" s="87">
        <v>20000</v>
      </c>
    </row>
    <row r="10" spans="1:22" ht="30" customHeight="1">
      <c r="A10" s="193" t="s">
        <v>23</v>
      </c>
      <c r="B10" s="92">
        <v>9</v>
      </c>
      <c r="C10" s="96">
        <v>23</v>
      </c>
      <c r="D10" s="96">
        <v>0</v>
      </c>
      <c r="E10" s="96">
        <v>318</v>
      </c>
      <c r="F10" s="96">
        <v>842</v>
      </c>
      <c r="G10" s="96">
        <v>578</v>
      </c>
      <c r="H10" s="96">
        <v>173</v>
      </c>
      <c r="I10" s="96">
        <v>0</v>
      </c>
      <c r="J10" s="96">
        <v>0</v>
      </c>
      <c r="K10" s="96">
        <v>0</v>
      </c>
      <c r="L10" s="427">
        <v>1934</v>
      </c>
      <c r="M10" s="93">
        <v>201363.18000000002</v>
      </c>
      <c r="N10" s="350">
        <v>210351.12000000002</v>
      </c>
      <c r="O10" s="94">
        <v>2626750</v>
      </c>
      <c r="P10" s="95">
        <v>4</v>
      </c>
      <c r="Q10" s="95">
        <v>0</v>
      </c>
      <c r="R10" s="95">
        <v>45</v>
      </c>
      <c r="S10" s="84">
        <v>45</v>
      </c>
      <c r="T10" s="350">
        <v>5319.62</v>
      </c>
      <c r="U10" s="350">
        <v>10448.64</v>
      </c>
      <c r="V10" s="351">
        <v>101000</v>
      </c>
    </row>
    <row r="11" spans="1:22" s="116" customFormat="1" ht="30" customHeight="1">
      <c r="A11" s="195" t="s">
        <v>24</v>
      </c>
      <c r="B11" s="112">
        <v>0</v>
      </c>
      <c r="C11" s="112">
        <v>0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428">
        <v>0</v>
      </c>
      <c r="M11" s="86">
        <v>0</v>
      </c>
      <c r="N11" s="86">
        <v>0</v>
      </c>
      <c r="O11" s="352">
        <v>0</v>
      </c>
      <c r="P11" s="110">
        <v>4</v>
      </c>
      <c r="Q11" s="110">
        <v>0</v>
      </c>
      <c r="R11" s="110">
        <v>24</v>
      </c>
      <c r="S11" s="84">
        <v>24</v>
      </c>
      <c r="T11" s="86">
        <v>2043.5900000000001</v>
      </c>
      <c r="U11" s="86">
        <v>6848.76</v>
      </c>
      <c r="V11" s="111">
        <v>59340</v>
      </c>
    </row>
    <row r="12" spans="1:23" s="116" customFormat="1" ht="30" customHeight="1">
      <c r="A12" s="193" t="s">
        <v>25</v>
      </c>
      <c r="B12" s="271">
        <v>5</v>
      </c>
      <c r="C12" s="271">
        <v>6</v>
      </c>
      <c r="D12" s="271">
        <v>0</v>
      </c>
      <c r="E12" s="271">
        <v>44</v>
      </c>
      <c r="F12" s="271">
        <v>230</v>
      </c>
      <c r="G12" s="271">
        <v>207</v>
      </c>
      <c r="H12" s="271">
        <v>44</v>
      </c>
      <c r="I12" s="271">
        <v>0</v>
      </c>
      <c r="J12" s="271">
        <v>0</v>
      </c>
      <c r="K12" s="271">
        <v>0</v>
      </c>
      <c r="L12" s="429">
        <v>531</v>
      </c>
      <c r="M12" s="113">
        <v>74352.22</v>
      </c>
      <c r="N12" s="113">
        <v>77470</v>
      </c>
      <c r="O12" s="85">
        <v>790800</v>
      </c>
      <c r="P12" s="272">
        <v>2</v>
      </c>
      <c r="Q12" s="272">
        <v>0</v>
      </c>
      <c r="R12" s="272">
        <v>16</v>
      </c>
      <c r="S12" s="272">
        <v>16</v>
      </c>
      <c r="T12" s="354">
        <v>1269</v>
      </c>
      <c r="U12" s="354">
        <v>3944.23</v>
      </c>
      <c r="V12" s="355">
        <v>54200</v>
      </c>
      <c r="W12" s="273"/>
    </row>
    <row r="13" spans="1:22" ht="30" customHeight="1">
      <c r="A13" s="194" t="s">
        <v>26</v>
      </c>
      <c r="B13" s="128">
        <v>6</v>
      </c>
      <c r="C13" s="128">
        <v>7</v>
      </c>
      <c r="D13" s="128">
        <v>0</v>
      </c>
      <c r="E13" s="128">
        <v>0</v>
      </c>
      <c r="F13" s="128">
        <v>472</v>
      </c>
      <c r="G13" s="128">
        <v>461</v>
      </c>
      <c r="H13" s="128">
        <v>346</v>
      </c>
      <c r="I13" s="128">
        <v>0</v>
      </c>
      <c r="J13" s="128">
        <v>0</v>
      </c>
      <c r="K13" s="128">
        <v>0</v>
      </c>
      <c r="L13" s="430">
        <v>1286</v>
      </c>
      <c r="M13" s="113">
        <v>217309.3</v>
      </c>
      <c r="N13" s="113">
        <v>225707.33000000002</v>
      </c>
      <c r="O13" s="85">
        <v>2555670</v>
      </c>
      <c r="P13" s="129">
        <v>4</v>
      </c>
      <c r="Q13" s="110">
        <v>0</v>
      </c>
      <c r="R13" s="110">
        <v>113</v>
      </c>
      <c r="S13" s="84">
        <v>113</v>
      </c>
      <c r="T13" s="354">
        <v>8852.84</v>
      </c>
      <c r="U13" s="354">
        <v>20768.2</v>
      </c>
      <c r="V13" s="355">
        <v>243400</v>
      </c>
    </row>
    <row r="14" spans="1:22" s="182" customFormat="1" ht="30" customHeight="1">
      <c r="A14" s="194" t="s">
        <v>27</v>
      </c>
      <c r="B14" s="178">
        <v>4</v>
      </c>
      <c r="C14" s="178">
        <v>31</v>
      </c>
      <c r="D14" s="178">
        <v>0</v>
      </c>
      <c r="E14" s="178">
        <v>0</v>
      </c>
      <c r="F14" s="178">
        <v>248</v>
      </c>
      <c r="G14" s="178">
        <v>490</v>
      </c>
      <c r="H14" s="178">
        <v>232</v>
      </c>
      <c r="I14" s="178">
        <v>0</v>
      </c>
      <c r="J14" s="178">
        <v>0</v>
      </c>
      <c r="K14" s="178">
        <v>0</v>
      </c>
      <c r="L14" s="431">
        <v>1001</v>
      </c>
      <c r="M14" s="113">
        <v>121579.3</v>
      </c>
      <c r="N14" s="113">
        <v>127447.26000000001</v>
      </c>
      <c r="O14" s="85">
        <v>1090675</v>
      </c>
      <c r="P14" s="190">
        <v>1</v>
      </c>
      <c r="Q14" s="178">
        <v>0</v>
      </c>
      <c r="R14" s="178">
        <v>6</v>
      </c>
      <c r="S14" s="178">
        <v>6</v>
      </c>
      <c r="T14" s="354">
        <v>810.08</v>
      </c>
      <c r="U14" s="354">
        <v>1065.27</v>
      </c>
      <c r="V14" s="355">
        <v>13200</v>
      </c>
    </row>
    <row r="15" spans="1:22" ht="30" customHeight="1">
      <c r="A15" s="194" t="s">
        <v>28</v>
      </c>
      <c r="B15" s="178">
        <v>1</v>
      </c>
      <c r="C15" s="178">
        <v>4</v>
      </c>
      <c r="D15" s="178">
        <v>0</v>
      </c>
      <c r="E15" s="178">
        <v>0</v>
      </c>
      <c r="F15" s="178">
        <v>42</v>
      </c>
      <c r="G15" s="178">
        <v>56</v>
      </c>
      <c r="H15" s="178">
        <v>0</v>
      </c>
      <c r="I15" s="178">
        <v>0</v>
      </c>
      <c r="J15" s="178">
        <v>0</v>
      </c>
      <c r="K15" s="178">
        <v>0</v>
      </c>
      <c r="L15" s="432">
        <v>102</v>
      </c>
      <c r="M15" s="113">
        <v>13573.66</v>
      </c>
      <c r="N15" s="113">
        <v>14112.25</v>
      </c>
      <c r="O15" s="85">
        <v>150000</v>
      </c>
      <c r="P15" s="190">
        <v>3</v>
      </c>
      <c r="Q15" s="178">
        <v>0</v>
      </c>
      <c r="R15" s="178">
        <v>9</v>
      </c>
      <c r="S15" s="178">
        <v>9</v>
      </c>
      <c r="T15" s="354">
        <v>947.56</v>
      </c>
      <c r="U15" s="354">
        <v>2862.61</v>
      </c>
      <c r="V15" s="355">
        <v>40800</v>
      </c>
    </row>
    <row r="16" spans="1:22" ht="30" customHeight="1">
      <c r="A16" s="194" t="s">
        <v>29</v>
      </c>
      <c r="B16" s="183">
        <v>4</v>
      </c>
      <c r="C16" s="183">
        <v>8</v>
      </c>
      <c r="D16" s="183">
        <v>0</v>
      </c>
      <c r="E16" s="183">
        <v>12</v>
      </c>
      <c r="F16" s="183">
        <v>115</v>
      </c>
      <c r="G16" s="183">
        <v>179</v>
      </c>
      <c r="H16" s="183">
        <v>0</v>
      </c>
      <c r="I16" s="183">
        <v>0</v>
      </c>
      <c r="J16" s="183">
        <v>0</v>
      </c>
      <c r="K16" s="183">
        <v>0</v>
      </c>
      <c r="L16" s="433">
        <v>314</v>
      </c>
      <c r="M16" s="179">
        <v>39426.42</v>
      </c>
      <c r="N16" s="180">
        <v>40819.259999999995</v>
      </c>
      <c r="O16" s="189">
        <v>413000</v>
      </c>
      <c r="P16" s="190">
        <v>2</v>
      </c>
      <c r="Q16" s="178">
        <v>0</v>
      </c>
      <c r="R16" s="178">
        <v>4</v>
      </c>
      <c r="S16" s="178">
        <v>4</v>
      </c>
      <c r="T16" s="180">
        <v>345</v>
      </c>
      <c r="U16" s="180">
        <v>773.36</v>
      </c>
      <c r="V16" s="181">
        <v>7800</v>
      </c>
    </row>
    <row r="17" spans="1:22" ht="30" customHeight="1">
      <c r="A17" s="194" t="s">
        <v>30</v>
      </c>
      <c r="B17" s="282">
        <v>8</v>
      </c>
      <c r="C17" s="282">
        <v>43</v>
      </c>
      <c r="D17" s="282">
        <v>0</v>
      </c>
      <c r="E17" s="282">
        <v>0</v>
      </c>
      <c r="F17" s="282">
        <v>877</v>
      </c>
      <c r="G17" s="426">
        <v>1007</v>
      </c>
      <c r="H17" s="282">
        <v>295</v>
      </c>
      <c r="I17" s="282">
        <v>0</v>
      </c>
      <c r="J17" s="282">
        <v>0</v>
      </c>
      <c r="K17" s="282">
        <v>0</v>
      </c>
      <c r="L17" s="434">
        <v>2222</v>
      </c>
      <c r="M17" s="283">
        <v>312148.94</v>
      </c>
      <c r="N17" s="283">
        <v>327556.68</v>
      </c>
      <c r="O17" s="284">
        <v>3649915</v>
      </c>
      <c r="P17" s="282">
        <v>4</v>
      </c>
      <c r="Q17" s="282">
        <v>0</v>
      </c>
      <c r="R17" s="282">
        <v>17</v>
      </c>
      <c r="S17" s="282">
        <v>17</v>
      </c>
      <c r="T17" s="283">
        <v>1711.1999999999998</v>
      </c>
      <c r="U17" s="283">
        <v>3818.63</v>
      </c>
      <c r="V17" s="285">
        <v>40650</v>
      </c>
    </row>
    <row r="18" spans="1:22" ht="30" customHeight="1" thickBot="1">
      <c r="A18" s="193" t="s">
        <v>31</v>
      </c>
      <c r="B18" s="184">
        <v>5</v>
      </c>
      <c r="C18" s="75">
        <v>5</v>
      </c>
      <c r="D18" s="75">
        <v>2</v>
      </c>
      <c r="E18" s="75">
        <v>74</v>
      </c>
      <c r="F18" s="75">
        <v>125</v>
      </c>
      <c r="G18" s="75">
        <v>206</v>
      </c>
      <c r="H18" s="75">
        <v>0</v>
      </c>
      <c r="I18" s="75">
        <v>0</v>
      </c>
      <c r="J18" s="75">
        <v>0</v>
      </c>
      <c r="K18" s="75">
        <v>0</v>
      </c>
      <c r="L18" s="75">
        <v>412</v>
      </c>
      <c r="M18" s="283">
        <v>49895.689999999995</v>
      </c>
      <c r="N18" s="283">
        <v>52565.850000000006</v>
      </c>
      <c r="O18" s="284">
        <v>581221</v>
      </c>
      <c r="P18" s="167">
        <v>1</v>
      </c>
      <c r="Q18" s="168">
        <v>0</v>
      </c>
      <c r="R18" s="168">
        <v>16</v>
      </c>
      <c r="S18" s="168">
        <v>16</v>
      </c>
      <c r="T18" s="283">
        <v>1298</v>
      </c>
      <c r="U18" s="283">
        <v>3041.54</v>
      </c>
      <c r="V18" s="285">
        <v>35200</v>
      </c>
    </row>
    <row r="19" spans="1:23" s="230" customFormat="1" ht="33" customHeight="1" thickBot="1" thickTop="1">
      <c r="A19" s="309" t="s">
        <v>32</v>
      </c>
      <c r="B19" s="310">
        <f>SUM(B7:B18)</f>
        <v>55</v>
      </c>
      <c r="C19" s="310">
        <f aca="true" t="shared" si="0" ref="C19:V19">SUM(C7:C18)</f>
        <v>154</v>
      </c>
      <c r="D19" s="310">
        <f>SUM(D7:D18)</f>
        <v>150</v>
      </c>
      <c r="E19" s="310">
        <f t="shared" si="0"/>
        <v>648</v>
      </c>
      <c r="F19" s="310">
        <f t="shared" si="0"/>
        <v>4071</v>
      </c>
      <c r="G19" s="310">
        <f t="shared" si="0"/>
        <v>4457</v>
      </c>
      <c r="H19" s="310">
        <f t="shared" si="0"/>
        <v>1092</v>
      </c>
      <c r="I19" s="310">
        <f t="shared" si="0"/>
        <v>0</v>
      </c>
      <c r="J19" s="310">
        <f t="shared" si="0"/>
        <v>0</v>
      </c>
      <c r="K19" s="310">
        <f t="shared" si="0"/>
        <v>0</v>
      </c>
      <c r="L19" s="310">
        <f t="shared" si="0"/>
        <v>10572</v>
      </c>
      <c r="M19" s="311">
        <f t="shared" si="0"/>
        <v>1354165.12</v>
      </c>
      <c r="N19" s="312">
        <f>SUM(N7:N18)</f>
        <v>1413533.36</v>
      </c>
      <c r="O19" s="313">
        <f>SUM(O7:O18)</f>
        <v>14926419</v>
      </c>
      <c r="P19" s="314">
        <f t="shared" si="0"/>
        <v>36</v>
      </c>
      <c r="Q19" s="310">
        <f t="shared" si="0"/>
        <v>6</v>
      </c>
      <c r="R19" s="310">
        <f>SUM(R7:R18)</f>
        <v>393</v>
      </c>
      <c r="S19" s="310">
        <f>SUM(S7:S18)</f>
        <v>399</v>
      </c>
      <c r="T19" s="312">
        <f>SUM(T7:T18)</f>
        <v>36954.22</v>
      </c>
      <c r="U19" s="312">
        <f>SUM(U7:U18)</f>
        <v>82968.47000000002</v>
      </c>
      <c r="V19" s="315">
        <f t="shared" si="0"/>
        <v>852340</v>
      </c>
      <c r="W19" s="229"/>
    </row>
    <row r="20" spans="1:22" ht="31.5" customHeight="1">
      <c r="A20" s="169" t="s">
        <v>396</v>
      </c>
      <c r="B20" s="170">
        <v>61</v>
      </c>
      <c r="C20" s="170">
        <v>150</v>
      </c>
      <c r="D20" s="170">
        <v>37</v>
      </c>
      <c r="E20" s="170">
        <v>330</v>
      </c>
      <c r="F20" s="170">
        <v>3279</v>
      </c>
      <c r="G20" s="170">
        <v>4994</v>
      </c>
      <c r="H20" s="170">
        <v>669</v>
      </c>
      <c r="I20" s="170">
        <v>0</v>
      </c>
      <c r="J20" s="170">
        <v>0</v>
      </c>
      <c r="K20" s="170">
        <v>0</v>
      </c>
      <c r="L20" s="170">
        <v>9459</v>
      </c>
      <c r="M20" s="171">
        <v>1215243.57</v>
      </c>
      <c r="N20" s="175">
        <v>1269913.75</v>
      </c>
      <c r="O20" s="172">
        <v>10273577</v>
      </c>
      <c r="P20" s="173">
        <v>40</v>
      </c>
      <c r="Q20" s="174">
        <v>4</v>
      </c>
      <c r="R20" s="174">
        <v>234</v>
      </c>
      <c r="S20" s="174">
        <v>238</v>
      </c>
      <c r="T20" s="175">
        <v>23690.94</v>
      </c>
      <c r="U20" s="175">
        <v>62149.06</v>
      </c>
      <c r="V20" s="176">
        <v>636678</v>
      </c>
    </row>
    <row r="21" spans="1:23" ht="30.75" customHeight="1" thickBot="1">
      <c r="A21" s="12" t="s">
        <v>119</v>
      </c>
      <c r="B21" s="6"/>
      <c r="C21" s="6"/>
      <c r="D21" s="7"/>
      <c r="E21" s="7"/>
      <c r="F21" s="7"/>
      <c r="G21" s="7"/>
      <c r="H21" s="7"/>
      <c r="I21" s="7"/>
      <c r="J21" s="7"/>
      <c r="K21" s="587">
        <f>(L19-L20)/L20</f>
        <v>0.11766571519188075</v>
      </c>
      <c r="L21" s="588"/>
      <c r="M21" s="8"/>
      <c r="N21" s="10"/>
      <c r="O21" s="9">
        <f>(O19-O20)/O20</f>
        <v>0.4528940601700849</v>
      </c>
      <c r="P21" s="177"/>
      <c r="Q21" s="589">
        <f>(S19-S20)/S20</f>
        <v>0.6764705882352942</v>
      </c>
      <c r="R21" s="590"/>
      <c r="S21" s="591"/>
      <c r="T21" s="10"/>
      <c r="U21" s="10"/>
      <c r="V21" s="11">
        <f>(V19-V20)/V20</f>
        <v>0.33873009590405195</v>
      </c>
      <c r="W21" s="1"/>
    </row>
    <row r="23" ht="15.75">
      <c r="A23" s="274"/>
    </row>
  </sheetData>
  <sheetProtection/>
  <mergeCells count="24">
    <mergeCell ref="A1:V1"/>
    <mergeCell ref="P3:V3"/>
    <mergeCell ref="B3:O3"/>
    <mergeCell ref="P4:P6"/>
    <mergeCell ref="Q4:S4"/>
    <mergeCell ref="T4:T6"/>
    <mergeCell ref="Q5:Q6"/>
    <mergeCell ref="R5:R6"/>
    <mergeCell ref="S5:S6"/>
    <mergeCell ref="A2:V2"/>
    <mergeCell ref="K21:L21"/>
    <mergeCell ref="Q21:S21"/>
    <mergeCell ref="O4:O6"/>
    <mergeCell ref="M4:M6"/>
    <mergeCell ref="C4:L4"/>
    <mergeCell ref="E5:K5"/>
    <mergeCell ref="N4:N6"/>
    <mergeCell ref="U4:U6"/>
    <mergeCell ref="V4:V6"/>
    <mergeCell ref="C5:C6"/>
    <mergeCell ref="D5:D6"/>
    <mergeCell ref="A4:A6"/>
    <mergeCell ref="B4:B6"/>
    <mergeCell ref="L5:L6"/>
  </mergeCells>
  <printOptions horizontalCentered="1"/>
  <pageMargins left="0.1968503937007874" right="0.1968503937007874" top="0.3937007874015748" bottom="0.3937007874015748" header="0.31496062992125984" footer="0.11811023622047245"/>
  <pageSetup fitToHeight="1" fitToWidth="1" horizontalDpi="600" verticalDpi="600" orientation="landscape" paperSize="9" scale="79" r:id="rId1"/>
  <headerFooter scaleWithDoc="0">
    <oddFooter>&amp;R&amp;11&amp;F &amp;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C32"/>
  <sheetViews>
    <sheetView zoomScale="70" zoomScaleNormal="70" zoomScaleSheetLayoutView="85" zoomScalePageLayoutView="0" workbookViewId="0" topLeftCell="A1">
      <selection activeCell="L29" sqref="L29"/>
    </sheetView>
  </sheetViews>
  <sheetFormatPr defaultColWidth="0" defaultRowHeight="16.5"/>
  <cols>
    <col min="1" max="1" width="4.125" style="16" customWidth="1"/>
    <col min="2" max="2" width="7.875" style="16" customWidth="1"/>
    <col min="3" max="3" width="6.75390625" style="41" customWidth="1"/>
    <col min="4" max="4" width="7.25390625" style="16" customWidth="1"/>
    <col min="5" max="5" width="6.75390625" style="16" customWidth="1"/>
    <col min="6" max="14" width="5.25390625" style="16" customWidth="1"/>
    <col min="15" max="15" width="5.125" style="16" customWidth="1"/>
    <col min="16" max="16" width="6.75390625" style="16" customWidth="1"/>
    <col min="17" max="17" width="12.00390625" style="16" customWidth="1"/>
    <col min="18" max="18" width="11.875" style="16" bestFit="1" customWidth="1"/>
    <col min="19" max="19" width="11.75390625" style="42" customWidth="1"/>
    <col min="20" max="20" width="5.125" style="16" customWidth="1"/>
    <col min="21" max="23" width="5.75390625" style="16" customWidth="1"/>
    <col min="24" max="24" width="11.25390625" style="16" bestFit="1" customWidth="1"/>
    <col min="25" max="25" width="11.875" style="16" bestFit="1" customWidth="1"/>
    <col min="26" max="26" width="10.25390625" style="16" customWidth="1"/>
    <col min="27" max="27" width="9.875" style="16" customWidth="1"/>
    <col min="28" max="28" width="8.375" style="14" customWidth="1"/>
    <col min="29" max="29" width="7.375" style="15" customWidth="1"/>
    <col min="30" max="30" width="6.875" style="16" customWidth="1"/>
    <col min="31" max="31" width="6.75390625" style="16" customWidth="1"/>
    <col min="32" max="36" width="0" style="16" hidden="1" customWidth="1"/>
    <col min="37" max="16384" width="9.00390625" style="16" hidden="1" customWidth="1"/>
  </cols>
  <sheetData>
    <row r="1" spans="1:27" ht="42" customHeight="1" thickBot="1">
      <c r="A1" s="471" t="s">
        <v>110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292" t="str">
        <f>'1月 '!Q1</f>
        <v>111年</v>
      </c>
      <c r="R1" s="292" t="s">
        <v>259</v>
      </c>
      <c r="S1" s="291"/>
      <c r="T1" s="291"/>
      <c r="U1" s="291"/>
      <c r="V1" s="291"/>
      <c r="W1" s="291"/>
      <c r="X1" s="291"/>
      <c r="Y1" s="291"/>
      <c r="Z1" s="291"/>
      <c r="AA1" s="291"/>
    </row>
    <row r="2" spans="1:27" ht="30" customHeight="1">
      <c r="A2" s="458" t="s">
        <v>1</v>
      </c>
      <c r="B2" s="459"/>
      <c r="C2" s="459"/>
      <c r="D2" s="459"/>
      <c r="E2" s="460"/>
      <c r="F2" s="444" t="s">
        <v>2</v>
      </c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6"/>
      <c r="T2" s="493" t="s">
        <v>3</v>
      </c>
      <c r="U2" s="445"/>
      <c r="V2" s="445"/>
      <c r="W2" s="445"/>
      <c r="X2" s="445"/>
      <c r="Y2" s="445"/>
      <c r="Z2" s="494"/>
      <c r="AA2" s="437" t="s">
        <v>44</v>
      </c>
    </row>
    <row r="3" spans="1:27" ht="20.25" customHeight="1">
      <c r="A3" s="486" t="s">
        <v>4</v>
      </c>
      <c r="B3" s="448" t="s">
        <v>5</v>
      </c>
      <c r="C3" s="468" t="s">
        <v>6</v>
      </c>
      <c r="D3" s="468" t="s">
        <v>45</v>
      </c>
      <c r="E3" s="448" t="s">
        <v>46</v>
      </c>
      <c r="F3" s="451" t="s">
        <v>47</v>
      </c>
      <c r="G3" s="455" t="s">
        <v>48</v>
      </c>
      <c r="H3" s="456"/>
      <c r="I3" s="456"/>
      <c r="J3" s="456"/>
      <c r="K3" s="456"/>
      <c r="L3" s="456"/>
      <c r="M3" s="456"/>
      <c r="N3" s="456"/>
      <c r="O3" s="456"/>
      <c r="P3" s="457"/>
      <c r="Q3" s="448" t="s">
        <v>49</v>
      </c>
      <c r="R3" s="443" t="s">
        <v>54</v>
      </c>
      <c r="S3" s="440" t="s">
        <v>50</v>
      </c>
      <c r="T3" s="485" t="s">
        <v>51</v>
      </c>
      <c r="U3" s="454" t="s">
        <v>52</v>
      </c>
      <c r="V3" s="454"/>
      <c r="W3" s="454"/>
      <c r="X3" s="443" t="s">
        <v>53</v>
      </c>
      <c r="Y3" s="443" t="s">
        <v>55</v>
      </c>
      <c r="Z3" s="464" t="s">
        <v>56</v>
      </c>
      <c r="AA3" s="438"/>
    </row>
    <row r="4" spans="1:27" ht="20.25" customHeight="1">
      <c r="A4" s="487"/>
      <c r="B4" s="449"/>
      <c r="C4" s="469"/>
      <c r="D4" s="469"/>
      <c r="E4" s="449"/>
      <c r="F4" s="452"/>
      <c r="G4" s="451" t="s">
        <v>57</v>
      </c>
      <c r="H4" s="451" t="s">
        <v>58</v>
      </c>
      <c r="I4" s="465" t="s">
        <v>59</v>
      </c>
      <c r="J4" s="466"/>
      <c r="K4" s="466"/>
      <c r="L4" s="466"/>
      <c r="M4" s="466"/>
      <c r="N4" s="466"/>
      <c r="O4" s="467"/>
      <c r="P4" s="451" t="s">
        <v>60</v>
      </c>
      <c r="Q4" s="449"/>
      <c r="R4" s="443"/>
      <c r="S4" s="441"/>
      <c r="T4" s="485"/>
      <c r="U4" s="447" t="s">
        <v>61</v>
      </c>
      <c r="V4" s="447" t="s">
        <v>62</v>
      </c>
      <c r="W4" s="447" t="s">
        <v>60</v>
      </c>
      <c r="X4" s="443"/>
      <c r="Y4" s="443"/>
      <c r="Z4" s="464"/>
      <c r="AA4" s="438"/>
    </row>
    <row r="5" spans="1:29" s="22" customFormat="1" ht="20.25" customHeight="1">
      <c r="A5" s="488"/>
      <c r="B5" s="450"/>
      <c r="C5" s="470"/>
      <c r="D5" s="470"/>
      <c r="E5" s="450"/>
      <c r="F5" s="453"/>
      <c r="G5" s="453"/>
      <c r="H5" s="453"/>
      <c r="I5" s="18" t="s">
        <v>63</v>
      </c>
      <c r="J5" s="18" t="s">
        <v>64</v>
      </c>
      <c r="K5" s="18" t="s">
        <v>65</v>
      </c>
      <c r="L5" s="18" t="s">
        <v>66</v>
      </c>
      <c r="M5" s="18" t="s">
        <v>67</v>
      </c>
      <c r="N5" s="18" t="s">
        <v>68</v>
      </c>
      <c r="O5" s="19" t="s">
        <v>69</v>
      </c>
      <c r="P5" s="453"/>
      <c r="Q5" s="450"/>
      <c r="R5" s="443"/>
      <c r="S5" s="442"/>
      <c r="T5" s="485"/>
      <c r="U5" s="447"/>
      <c r="V5" s="447"/>
      <c r="W5" s="447"/>
      <c r="X5" s="443"/>
      <c r="Y5" s="443"/>
      <c r="Z5" s="464"/>
      <c r="AA5" s="439"/>
      <c r="AB5" s="20"/>
      <c r="AC5" s="21"/>
    </row>
    <row r="6" spans="1:29" ht="35.25" customHeight="1">
      <c r="A6" s="23">
        <v>1</v>
      </c>
      <c r="B6" s="24" t="s">
        <v>160</v>
      </c>
      <c r="C6" s="25" t="s">
        <v>121</v>
      </c>
      <c r="D6" s="83" t="s">
        <v>161</v>
      </c>
      <c r="E6" s="61" t="s">
        <v>162</v>
      </c>
      <c r="F6" s="26" t="s">
        <v>124</v>
      </c>
      <c r="G6" s="27">
        <v>0</v>
      </c>
      <c r="H6" s="27">
        <v>0</v>
      </c>
      <c r="I6" s="27">
        <v>0</v>
      </c>
      <c r="J6" s="27">
        <v>56</v>
      </c>
      <c r="K6" s="27">
        <v>28</v>
      </c>
      <c r="L6" s="27">
        <v>2</v>
      </c>
      <c r="M6" s="27">
        <v>0</v>
      </c>
      <c r="N6" s="27">
        <v>0</v>
      </c>
      <c r="O6" s="28">
        <v>0</v>
      </c>
      <c r="P6" s="27">
        <v>86</v>
      </c>
      <c r="Q6" s="29">
        <v>10080.98</v>
      </c>
      <c r="R6" s="32">
        <v>10381.93</v>
      </c>
      <c r="S6" s="30">
        <v>80000</v>
      </c>
      <c r="T6" s="31"/>
      <c r="U6" s="27"/>
      <c r="V6" s="27"/>
      <c r="W6" s="27">
        <v>0</v>
      </c>
      <c r="X6" s="32"/>
      <c r="Y6" s="32"/>
      <c r="Z6" s="33"/>
      <c r="AA6" s="57"/>
      <c r="AB6" s="239">
        <v>25.473376329579892</v>
      </c>
      <c r="AC6" s="35"/>
    </row>
    <row r="7" spans="1:29" ht="35.25" customHeight="1">
      <c r="A7" s="23">
        <v>2</v>
      </c>
      <c r="B7" s="83" t="s">
        <v>163</v>
      </c>
      <c r="C7" s="25" t="s">
        <v>121</v>
      </c>
      <c r="D7" s="65" t="s">
        <v>164</v>
      </c>
      <c r="E7" s="24" t="s">
        <v>127</v>
      </c>
      <c r="F7" s="26"/>
      <c r="G7" s="27"/>
      <c r="H7" s="27"/>
      <c r="I7" s="27"/>
      <c r="J7" s="27"/>
      <c r="K7" s="27"/>
      <c r="L7" s="27"/>
      <c r="M7" s="27"/>
      <c r="N7" s="27"/>
      <c r="O7" s="28"/>
      <c r="P7" s="27">
        <v>0</v>
      </c>
      <c r="Q7" s="29"/>
      <c r="R7" s="32"/>
      <c r="S7" s="30"/>
      <c r="T7" s="31">
        <v>5</v>
      </c>
      <c r="U7" s="27">
        <v>0</v>
      </c>
      <c r="V7" s="27">
        <v>6</v>
      </c>
      <c r="W7" s="27">
        <v>6</v>
      </c>
      <c r="X7" s="32">
        <v>434</v>
      </c>
      <c r="Y7" s="32">
        <v>1606.98</v>
      </c>
      <c r="Z7" s="33">
        <v>12500</v>
      </c>
      <c r="AA7" s="34"/>
      <c r="AB7" s="278">
        <v>2083.3333333333335</v>
      </c>
      <c r="AC7" s="35"/>
    </row>
    <row r="8" spans="1:29" ht="35.25" customHeight="1">
      <c r="A8" s="23">
        <v>3</v>
      </c>
      <c r="B8" s="83" t="s">
        <v>163</v>
      </c>
      <c r="C8" s="25" t="s">
        <v>121</v>
      </c>
      <c r="D8" s="60" t="s">
        <v>164</v>
      </c>
      <c r="E8" s="24" t="s">
        <v>127</v>
      </c>
      <c r="F8" s="26"/>
      <c r="G8" s="27"/>
      <c r="H8" s="27"/>
      <c r="I8" s="27"/>
      <c r="J8" s="27"/>
      <c r="K8" s="27"/>
      <c r="L8" s="27"/>
      <c r="M8" s="27"/>
      <c r="N8" s="27"/>
      <c r="O8" s="28"/>
      <c r="P8" s="27">
        <v>0</v>
      </c>
      <c r="Q8" s="29"/>
      <c r="R8" s="32"/>
      <c r="S8" s="30"/>
      <c r="T8" s="31">
        <v>5</v>
      </c>
      <c r="U8" s="27">
        <v>0</v>
      </c>
      <c r="V8" s="27">
        <v>4</v>
      </c>
      <c r="W8" s="27">
        <v>4</v>
      </c>
      <c r="X8" s="32">
        <v>294</v>
      </c>
      <c r="Y8" s="32">
        <v>1027.87</v>
      </c>
      <c r="Z8" s="33">
        <v>8000</v>
      </c>
      <c r="AA8" s="34"/>
      <c r="AB8" s="278">
        <v>2000</v>
      </c>
      <c r="AC8" s="35"/>
    </row>
    <row r="9" spans="1:29" ht="35.25" customHeight="1">
      <c r="A9" s="23">
        <v>4</v>
      </c>
      <c r="B9" s="24" t="s">
        <v>165</v>
      </c>
      <c r="C9" s="25" t="s">
        <v>166</v>
      </c>
      <c r="D9" s="83" t="s">
        <v>167</v>
      </c>
      <c r="E9" s="24" t="s">
        <v>154</v>
      </c>
      <c r="F9" s="26" t="s">
        <v>168</v>
      </c>
      <c r="G9" s="27">
        <v>0</v>
      </c>
      <c r="H9" s="27">
        <v>0</v>
      </c>
      <c r="I9" s="27">
        <v>198</v>
      </c>
      <c r="J9" s="27">
        <v>258</v>
      </c>
      <c r="K9" s="27">
        <v>134</v>
      </c>
      <c r="L9" s="27">
        <v>0</v>
      </c>
      <c r="M9" s="27">
        <v>0</v>
      </c>
      <c r="N9" s="27">
        <v>0</v>
      </c>
      <c r="O9" s="28">
        <v>0</v>
      </c>
      <c r="P9" s="27">
        <v>590</v>
      </c>
      <c r="Q9" s="29">
        <v>45707.03</v>
      </c>
      <c r="R9" s="32">
        <v>48086.27</v>
      </c>
      <c r="S9" s="30">
        <v>577665</v>
      </c>
      <c r="T9" s="31"/>
      <c r="U9" s="27"/>
      <c r="V9" s="27"/>
      <c r="W9" s="27">
        <v>0</v>
      </c>
      <c r="X9" s="32"/>
      <c r="Y9" s="32"/>
      <c r="Z9" s="33"/>
      <c r="AA9" s="34"/>
      <c r="AB9" s="239">
        <v>39.71271557632488</v>
      </c>
      <c r="AC9" s="35"/>
    </row>
    <row r="10" spans="1:29" ht="35.25" customHeight="1">
      <c r="A10" s="23">
        <v>5</v>
      </c>
      <c r="B10" s="83" t="s">
        <v>169</v>
      </c>
      <c r="C10" s="25" t="s">
        <v>144</v>
      </c>
      <c r="D10" s="61" t="s">
        <v>170</v>
      </c>
      <c r="E10" s="24" t="s">
        <v>127</v>
      </c>
      <c r="F10" s="26" t="s">
        <v>171</v>
      </c>
      <c r="G10" s="27">
        <v>0</v>
      </c>
      <c r="H10" s="27">
        <v>0</v>
      </c>
      <c r="I10" s="27">
        <v>0</v>
      </c>
      <c r="J10" s="27">
        <v>48</v>
      </c>
      <c r="K10" s="27">
        <v>0</v>
      </c>
      <c r="L10" s="27">
        <v>0</v>
      </c>
      <c r="M10" s="27">
        <v>0</v>
      </c>
      <c r="N10" s="27">
        <v>0</v>
      </c>
      <c r="O10" s="28">
        <v>0</v>
      </c>
      <c r="P10" s="27">
        <v>48</v>
      </c>
      <c r="Q10" s="29">
        <v>4341.3</v>
      </c>
      <c r="R10" s="32">
        <v>4535.54</v>
      </c>
      <c r="S10" s="30">
        <v>55000</v>
      </c>
      <c r="T10" s="31"/>
      <c r="U10" s="27"/>
      <c r="V10" s="27"/>
      <c r="W10" s="27">
        <v>0</v>
      </c>
      <c r="X10" s="32"/>
      <c r="Y10" s="32"/>
      <c r="Z10" s="33"/>
      <c r="AA10" s="316" t="s">
        <v>172</v>
      </c>
      <c r="AB10" s="239">
        <v>40.08743872133899</v>
      </c>
      <c r="AC10" s="35"/>
    </row>
    <row r="11" spans="1:29" ht="35.25" customHeight="1">
      <c r="A11" s="23">
        <v>6</v>
      </c>
      <c r="B11" s="24" t="s">
        <v>173</v>
      </c>
      <c r="C11" s="25" t="s">
        <v>152</v>
      </c>
      <c r="D11" s="61" t="s">
        <v>174</v>
      </c>
      <c r="E11" s="24" t="s">
        <v>175</v>
      </c>
      <c r="F11" s="26"/>
      <c r="G11" s="27"/>
      <c r="H11" s="27"/>
      <c r="I11" s="27"/>
      <c r="J11" s="27"/>
      <c r="K11" s="27"/>
      <c r="L11" s="27"/>
      <c r="M11" s="27"/>
      <c r="N11" s="27"/>
      <c r="O11" s="28"/>
      <c r="P11" s="27">
        <v>0</v>
      </c>
      <c r="Q11" s="29"/>
      <c r="R11" s="32"/>
      <c r="S11" s="30"/>
      <c r="T11" s="31">
        <v>4</v>
      </c>
      <c r="U11" s="27">
        <v>0</v>
      </c>
      <c r="V11" s="27">
        <v>19</v>
      </c>
      <c r="W11" s="27">
        <v>19</v>
      </c>
      <c r="X11" s="32">
        <v>2063.5</v>
      </c>
      <c r="Y11" s="32">
        <v>3473.29</v>
      </c>
      <c r="Z11" s="33">
        <v>40250</v>
      </c>
      <c r="AA11" s="34"/>
      <c r="AB11" s="278">
        <v>2118.4210526315787</v>
      </c>
      <c r="AC11" s="35"/>
    </row>
    <row r="12" spans="1:29" ht="35.25" customHeight="1">
      <c r="A12" s="23">
        <v>7</v>
      </c>
      <c r="B12" s="24" t="s">
        <v>176</v>
      </c>
      <c r="C12" s="25" t="s">
        <v>152</v>
      </c>
      <c r="D12" s="61" t="s">
        <v>177</v>
      </c>
      <c r="E12" s="24" t="s">
        <v>127</v>
      </c>
      <c r="F12" s="26"/>
      <c r="G12" s="27"/>
      <c r="H12" s="27"/>
      <c r="I12" s="27"/>
      <c r="J12" s="27"/>
      <c r="K12" s="27"/>
      <c r="L12" s="27"/>
      <c r="M12" s="27"/>
      <c r="N12" s="27"/>
      <c r="O12" s="28"/>
      <c r="P12" s="27">
        <v>0</v>
      </c>
      <c r="Q12" s="29"/>
      <c r="R12" s="32"/>
      <c r="S12" s="30"/>
      <c r="T12" s="31">
        <v>4</v>
      </c>
      <c r="U12" s="27">
        <v>0</v>
      </c>
      <c r="V12" s="27">
        <v>16</v>
      </c>
      <c r="W12" s="27">
        <v>16</v>
      </c>
      <c r="X12" s="32">
        <v>1734.01</v>
      </c>
      <c r="Y12" s="32">
        <v>3010.08</v>
      </c>
      <c r="Z12" s="33">
        <v>27000</v>
      </c>
      <c r="AA12" s="34"/>
      <c r="AB12" s="278">
        <v>1687.5</v>
      </c>
      <c r="AC12" s="35"/>
    </row>
    <row r="13" spans="1:29" ht="35.25" customHeight="1" hidden="1">
      <c r="A13" s="23"/>
      <c r="B13" s="24"/>
      <c r="C13" s="25"/>
      <c r="D13" s="24"/>
      <c r="E13" s="24"/>
      <c r="F13" s="26"/>
      <c r="G13" s="27"/>
      <c r="H13" s="27"/>
      <c r="I13" s="27"/>
      <c r="J13" s="27"/>
      <c r="K13" s="27"/>
      <c r="L13" s="27"/>
      <c r="M13" s="27"/>
      <c r="N13" s="27"/>
      <c r="O13" s="28"/>
      <c r="P13" s="27"/>
      <c r="Q13" s="29"/>
      <c r="R13" s="32"/>
      <c r="S13" s="30"/>
      <c r="T13" s="31"/>
      <c r="U13" s="27"/>
      <c r="V13" s="27"/>
      <c r="W13" s="27"/>
      <c r="X13" s="32"/>
      <c r="Y13" s="32"/>
      <c r="Z13" s="33"/>
      <c r="AA13" s="34"/>
      <c r="AB13" s="36"/>
      <c r="AC13" s="35"/>
    </row>
    <row r="14" spans="1:29" ht="35.25" customHeight="1" hidden="1">
      <c r="A14" s="23"/>
      <c r="B14" s="24"/>
      <c r="C14" s="25"/>
      <c r="D14" s="24"/>
      <c r="E14" s="24"/>
      <c r="F14" s="26"/>
      <c r="G14" s="27"/>
      <c r="H14" s="27"/>
      <c r="I14" s="27"/>
      <c r="J14" s="27"/>
      <c r="K14" s="27"/>
      <c r="L14" s="27"/>
      <c r="M14" s="27"/>
      <c r="N14" s="27"/>
      <c r="O14" s="28"/>
      <c r="P14" s="27"/>
      <c r="Q14" s="29"/>
      <c r="R14" s="32"/>
      <c r="S14" s="30"/>
      <c r="T14" s="31"/>
      <c r="U14" s="27"/>
      <c r="V14" s="27"/>
      <c r="W14" s="27"/>
      <c r="X14" s="32"/>
      <c r="Y14" s="32"/>
      <c r="Z14" s="33"/>
      <c r="AA14" s="34"/>
      <c r="AC14" s="35"/>
    </row>
    <row r="15" spans="1:29" ht="35.25" customHeight="1" hidden="1">
      <c r="A15" s="23"/>
      <c r="B15" s="24"/>
      <c r="C15" s="25"/>
      <c r="D15" s="17"/>
      <c r="E15" s="24"/>
      <c r="F15" s="26"/>
      <c r="G15" s="27"/>
      <c r="H15" s="27"/>
      <c r="I15" s="27"/>
      <c r="J15" s="27"/>
      <c r="K15" s="27"/>
      <c r="L15" s="27"/>
      <c r="M15" s="27"/>
      <c r="N15" s="27"/>
      <c r="O15" s="28"/>
      <c r="P15" s="27"/>
      <c r="Q15" s="29"/>
      <c r="R15" s="32"/>
      <c r="S15" s="30"/>
      <c r="T15" s="31"/>
      <c r="U15" s="27"/>
      <c r="V15" s="27"/>
      <c r="W15" s="27"/>
      <c r="X15" s="32"/>
      <c r="Y15" s="32"/>
      <c r="Z15" s="33"/>
      <c r="AA15" s="34"/>
      <c r="AB15" s="36"/>
      <c r="AC15" s="35"/>
    </row>
    <row r="16" spans="1:29" ht="35.25" customHeight="1" hidden="1">
      <c r="A16" s="23"/>
      <c r="B16" s="24"/>
      <c r="C16" s="25"/>
      <c r="D16" s="24"/>
      <c r="E16" s="24"/>
      <c r="F16" s="26"/>
      <c r="G16" s="27"/>
      <c r="H16" s="27"/>
      <c r="I16" s="27"/>
      <c r="J16" s="27"/>
      <c r="K16" s="27"/>
      <c r="L16" s="27"/>
      <c r="M16" s="27"/>
      <c r="N16" s="27"/>
      <c r="O16" s="28"/>
      <c r="P16" s="27"/>
      <c r="Q16" s="29"/>
      <c r="R16" s="32"/>
      <c r="S16" s="30"/>
      <c r="T16" s="31"/>
      <c r="U16" s="27"/>
      <c r="V16" s="27"/>
      <c r="W16" s="27"/>
      <c r="X16" s="32"/>
      <c r="Y16" s="32"/>
      <c r="Z16" s="33"/>
      <c r="AA16" s="34"/>
      <c r="AC16" s="35"/>
    </row>
    <row r="17" spans="1:29" ht="35.25" customHeight="1" hidden="1">
      <c r="A17" s="23">
        <v>12</v>
      </c>
      <c r="B17" s="24"/>
      <c r="C17" s="25"/>
      <c r="D17" s="24"/>
      <c r="E17" s="24"/>
      <c r="F17" s="26"/>
      <c r="G17" s="27"/>
      <c r="H17" s="27"/>
      <c r="I17" s="27"/>
      <c r="J17" s="27"/>
      <c r="K17" s="27"/>
      <c r="L17" s="27"/>
      <c r="M17" s="27"/>
      <c r="N17" s="27"/>
      <c r="O17" s="28"/>
      <c r="P17" s="27">
        <f aca="true" t="shared" si="0" ref="P17:P25">SUM(G17:O17)</f>
        <v>0</v>
      </c>
      <c r="Q17" s="29"/>
      <c r="R17" s="32"/>
      <c r="S17" s="30"/>
      <c r="T17" s="31"/>
      <c r="U17" s="27"/>
      <c r="V17" s="27"/>
      <c r="W17" s="27">
        <f aca="true" t="shared" si="1" ref="W17:W25">SUM(U17:V17)</f>
        <v>0</v>
      </c>
      <c r="X17" s="32"/>
      <c r="Y17" s="32"/>
      <c r="Z17" s="33"/>
      <c r="AA17" s="34"/>
      <c r="AB17" s="36" t="e">
        <f>Z17/W17</f>
        <v>#DIV/0!</v>
      </c>
      <c r="AC17" s="35"/>
    </row>
    <row r="18" spans="1:29" ht="35.25" customHeight="1" hidden="1">
      <c r="A18" s="23">
        <v>13</v>
      </c>
      <c r="B18" s="24"/>
      <c r="C18" s="25"/>
      <c r="D18" s="24"/>
      <c r="E18" s="24"/>
      <c r="F18" s="26"/>
      <c r="G18" s="27"/>
      <c r="H18" s="27"/>
      <c r="I18" s="27"/>
      <c r="J18" s="27"/>
      <c r="K18" s="27"/>
      <c r="L18" s="27"/>
      <c r="M18" s="27"/>
      <c r="N18" s="27"/>
      <c r="O18" s="28"/>
      <c r="P18" s="27">
        <f t="shared" si="0"/>
        <v>0</v>
      </c>
      <c r="Q18" s="29"/>
      <c r="R18" s="32"/>
      <c r="S18" s="30"/>
      <c r="T18" s="31"/>
      <c r="U18" s="27"/>
      <c r="V18" s="27"/>
      <c r="W18" s="27">
        <f t="shared" si="1"/>
        <v>0</v>
      </c>
      <c r="X18" s="32"/>
      <c r="Y18" s="32"/>
      <c r="Z18" s="33"/>
      <c r="AA18" s="34"/>
      <c r="AB18" s="14" t="e">
        <f>S18/(Q18*0.3025)</f>
        <v>#DIV/0!</v>
      </c>
      <c r="AC18" s="35"/>
    </row>
    <row r="19" spans="1:29" ht="35.25" customHeight="1" hidden="1">
      <c r="A19" s="23">
        <v>14</v>
      </c>
      <c r="B19" s="24"/>
      <c r="C19" s="25"/>
      <c r="D19" s="24"/>
      <c r="E19" s="24"/>
      <c r="F19" s="26"/>
      <c r="G19" s="27"/>
      <c r="H19" s="27"/>
      <c r="I19" s="27"/>
      <c r="J19" s="27"/>
      <c r="K19" s="27"/>
      <c r="L19" s="27"/>
      <c r="M19" s="27"/>
      <c r="N19" s="27"/>
      <c r="O19" s="28"/>
      <c r="P19" s="27">
        <f t="shared" si="0"/>
        <v>0</v>
      </c>
      <c r="Q19" s="29"/>
      <c r="R19" s="32"/>
      <c r="S19" s="30"/>
      <c r="T19" s="31"/>
      <c r="U19" s="27"/>
      <c r="V19" s="27"/>
      <c r="W19" s="27">
        <f t="shared" si="1"/>
        <v>0</v>
      </c>
      <c r="X19" s="32"/>
      <c r="Y19" s="32"/>
      <c r="Z19" s="33"/>
      <c r="AA19" s="34"/>
      <c r="AB19" s="36" t="e">
        <f>Z19/W19</f>
        <v>#DIV/0!</v>
      </c>
      <c r="AC19" s="35"/>
    </row>
    <row r="20" spans="1:29" ht="35.25" customHeight="1" hidden="1">
      <c r="A20" s="23">
        <v>15</v>
      </c>
      <c r="B20" s="24"/>
      <c r="C20" s="25"/>
      <c r="D20" s="17"/>
      <c r="E20" s="24"/>
      <c r="F20" s="26"/>
      <c r="G20" s="27"/>
      <c r="H20" s="27"/>
      <c r="I20" s="27"/>
      <c r="J20" s="27"/>
      <c r="K20" s="27"/>
      <c r="L20" s="27"/>
      <c r="M20" s="27"/>
      <c r="N20" s="27"/>
      <c r="O20" s="28"/>
      <c r="P20" s="27">
        <f t="shared" si="0"/>
        <v>0</v>
      </c>
      <c r="Q20" s="29"/>
      <c r="R20" s="32"/>
      <c r="S20" s="30"/>
      <c r="T20" s="31"/>
      <c r="U20" s="27"/>
      <c r="V20" s="27"/>
      <c r="W20" s="27">
        <f t="shared" si="1"/>
        <v>0</v>
      </c>
      <c r="X20" s="32"/>
      <c r="Y20" s="32"/>
      <c r="Z20" s="33"/>
      <c r="AA20" s="34"/>
      <c r="AB20" s="36" t="e">
        <f>Z20/W20</f>
        <v>#DIV/0!</v>
      </c>
      <c r="AC20" s="35"/>
    </row>
    <row r="21" spans="1:29" ht="35.25" customHeight="1" hidden="1">
      <c r="A21" s="23">
        <v>16</v>
      </c>
      <c r="B21" s="24"/>
      <c r="C21" s="25"/>
      <c r="D21" s="17"/>
      <c r="E21" s="24"/>
      <c r="F21" s="26"/>
      <c r="G21" s="27"/>
      <c r="H21" s="27"/>
      <c r="I21" s="27"/>
      <c r="J21" s="27"/>
      <c r="K21" s="27"/>
      <c r="L21" s="59"/>
      <c r="M21" s="27"/>
      <c r="N21" s="27"/>
      <c r="O21" s="28"/>
      <c r="P21" s="27"/>
      <c r="Q21" s="29"/>
      <c r="R21" s="32"/>
      <c r="S21" s="30"/>
      <c r="T21" s="31"/>
      <c r="U21" s="27"/>
      <c r="V21" s="27"/>
      <c r="W21" s="27">
        <f t="shared" si="1"/>
        <v>0</v>
      </c>
      <c r="X21" s="32"/>
      <c r="Y21" s="32"/>
      <c r="Z21" s="33"/>
      <c r="AA21" s="34"/>
      <c r="AB21" s="14" t="e">
        <f>S21/(Q21*0.3025)</f>
        <v>#DIV/0!</v>
      </c>
      <c r="AC21" s="35"/>
    </row>
    <row r="22" spans="1:29" ht="35.25" customHeight="1" hidden="1">
      <c r="A22" s="23">
        <v>17</v>
      </c>
      <c r="B22" s="24"/>
      <c r="C22" s="25"/>
      <c r="D22" s="17"/>
      <c r="E22" s="24"/>
      <c r="F22" s="26"/>
      <c r="G22" s="27"/>
      <c r="H22" s="27"/>
      <c r="I22" s="27"/>
      <c r="J22" s="27"/>
      <c r="K22" s="27"/>
      <c r="L22" s="27"/>
      <c r="M22" s="27"/>
      <c r="N22" s="27"/>
      <c r="O22" s="28"/>
      <c r="P22" s="27">
        <f t="shared" si="0"/>
        <v>0</v>
      </c>
      <c r="Q22" s="29"/>
      <c r="R22" s="32"/>
      <c r="S22" s="30"/>
      <c r="T22" s="31"/>
      <c r="U22" s="27"/>
      <c r="V22" s="27"/>
      <c r="W22" s="27">
        <f t="shared" si="1"/>
        <v>0</v>
      </c>
      <c r="X22" s="32"/>
      <c r="Y22" s="32"/>
      <c r="Z22" s="33"/>
      <c r="AA22" s="34"/>
      <c r="AB22" s="36" t="e">
        <f>Z22/W22</f>
        <v>#DIV/0!</v>
      </c>
      <c r="AC22" s="35"/>
    </row>
    <row r="23" spans="1:29" ht="35.25" customHeight="1" hidden="1">
      <c r="A23" s="23">
        <v>18</v>
      </c>
      <c r="B23" s="24"/>
      <c r="C23" s="25"/>
      <c r="D23" s="17"/>
      <c r="E23" s="24"/>
      <c r="F23" s="26"/>
      <c r="G23" s="27"/>
      <c r="H23" s="27"/>
      <c r="I23" s="27"/>
      <c r="J23" s="27"/>
      <c r="K23" s="27"/>
      <c r="L23" s="27"/>
      <c r="M23" s="27"/>
      <c r="N23" s="27"/>
      <c r="O23" s="28"/>
      <c r="P23" s="27">
        <f t="shared" si="0"/>
        <v>0</v>
      </c>
      <c r="Q23" s="29"/>
      <c r="R23" s="32"/>
      <c r="S23" s="30"/>
      <c r="T23" s="31"/>
      <c r="U23" s="27"/>
      <c r="V23" s="27"/>
      <c r="W23" s="27">
        <f t="shared" si="1"/>
        <v>0</v>
      </c>
      <c r="X23" s="32"/>
      <c r="Y23" s="32"/>
      <c r="Z23" s="33"/>
      <c r="AA23" s="34"/>
      <c r="AB23" s="36" t="e">
        <f>Z23/W23</f>
        <v>#DIV/0!</v>
      </c>
      <c r="AC23" s="35"/>
    </row>
    <row r="24" spans="1:29" ht="35.25" customHeight="1" hidden="1">
      <c r="A24" s="23">
        <v>19</v>
      </c>
      <c r="B24" s="24"/>
      <c r="C24" s="25"/>
      <c r="D24" s="17"/>
      <c r="E24" s="24"/>
      <c r="F24" s="26"/>
      <c r="G24" s="27"/>
      <c r="H24" s="27"/>
      <c r="I24" s="27"/>
      <c r="J24" s="27"/>
      <c r="K24" s="27"/>
      <c r="L24" s="27"/>
      <c r="M24" s="27"/>
      <c r="N24" s="27"/>
      <c r="O24" s="28"/>
      <c r="P24" s="27">
        <f t="shared" si="0"/>
        <v>0</v>
      </c>
      <c r="Q24" s="29"/>
      <c r="R24" s="32"/>
      <c r="S24" s="30"/>
      <c r="T24" s="31"/>
      <c r="U24" s="27"/>
      <c r="V24" s="27"/>
      <c r="W24" s="27">
        <f t="shared" si="1"/>
        <v>0</v>
      </c>
      <c r="X24" s="32"/>
      <c r="Y24" s="32"/>
      <c r="Z24" s="33"/>
      <c r="AA24" s="34"/>
      <c r="AB24" s="36" t="e">
        <f>Z24/W24</f>
        <v>#DIV/0!</v>
      </c>
      <c r="AC24" s="35"/>
    </row>
    <row r="25" spans="1:29" ht="35.25" customHeight="1" hidden="1">
      <c r="A25" s="23">
        <v>20</v>
      </c>
      <c r="B25" s="24"/>
      <c r="C25" s="25"/>
      <c r="D25" s="17"/>
      <c r="E25" s="24"/>
      <c r="F25" s="26"/>
      <c r="G25" s="27"/>
      <c r="H25" s="27"/>
      <c r="I25" s="27"/>
      <c r="J25" s="27"/>
      <c r="K25" s="27"/>
      <c r="L25" s="27"/>
      <c r="M25" s="27"/>
      <c r="N25" s="27"/>
      <c r="O25" s="28"/>
      <c r="P25" s="27">
        <f t="shared" si="0"/>
        <v>0</v>
      </c>
      <c r="Q25" s="29"/>
      <c r="R25" s="32"/>
      <c r="S25" s="30"/>
      <c r="T25" s="31"/>
      <c r="U25" s="27"/>
      <c r="V25" s="27"/>
      <c r="W25" s="27">
        <f t="shared" si="1"/>
        <v>0</v>
      </c>
      <c r="X25" s="32"/>
      <c r="Y25" s="32"/>
      <c r="Z25" s="33"/>
      <c r="AA25" s="34"/>
      <c r="AB25" s="36" t="e">
        <f>Z25/W25</f>
        <v>#DIV/0!</v>
      </c>
      <c r="AC25" s="35"/>
    </row>
    <row r="26" spans="1:29" s="108" customFormat="1" ht="35.25" customHeight="1" thickBot="1">
      <c r="A26" s="472" t="s">
        <v>34</v>
      </c>
      <c r="B26" s="473"/>
      <c r="C26" s="473"/>
      <c r="D26" s="473"/>
      <c r="E26" s="474"/>
      <c r="F26" s="294"/>
      <c r="G26" s="294">
        <f aca="true" t="shared" si="2" ref="G26:S26">SUM(G6:G25)</f>
        <v>0</v>
      </c>
      <c r="H26" s="294">
        <f t="shared" si="2"/>
        <v>0</v>
      </c>
      <c r="I26" s="294">
        <f t="shared" si="2"/>
        <v>198</v>
      </c>
      <c r="J26" s="294">
        <f t="shared" si="2"/>
        <v>362</v>
      </c>
      <c r="K26" s="294">
        <f t="shared" si="2"/>
        <v>162</v>
      </c>
      <c r="L26" s="294">
        <f t="shared" si="2"/>
        <v>2</v>
      </c>
      <c r="M26" s="294">
        <f t="shared" si="2"/>
        <v>0</v>
      </c>
      <c r="N26" s="294">
        <f t="shared" si="2"/>
        <v>0</v>
      </c>
      <c r="O26" s="294">
        <f t="shared" si="2"/>
        <v>0</v>
      </c>
      <c r="P26" s="294">
        <f t="shared" si="2"/>
        <v>724</v>
      </c>
      <c r="Q26" s="296">
        <f t="shared" si="2"/>
        <v>60129.31</v>
      </c>
      <c r="R26" s="296">
        <f>SUM(R6:R25)</f>
        <v>63003.74</v>
      </c>
      <c r="S26" s="297">
        <f t="shared" si="2"/>
        <v>712665</v>
      </c>
      <c r="T26" s="298"/>
      <c r="U26" s="299">
        <f aca="true" t="shared" si="3" ref="U26:Z26">SUM(U6:U25)</f>
        <v>0</v>
      </c>
      <c r="V26" s="299">
        <f t="shared" si="3"/>
        <v>45</v>
      </c>
      <c r="W26" s="299">
        <f t="shared" si="3"/>
        <v>45</v>
      </c>
      <c r="X26" s="296">
        <f t="shared" si="3"/>
        <v>4525.51</v>
      </c>
      <c r="Y26" s="296">
        <f t="shared" si="3"/>
        <v>9118.22</v>
      </c>
      <c r="Z26" s="300">
        <f t="shared" si="3"/>
        <v>87750</v>
      </c>
      <c r="AA26" s="301"/>
      <c r="AB26" s="106"/>
      <c r="AC26" s="228"/>
    </row>
    <row r="27" spans="1:27" s="49" customFormat="1" ht="26.25" customHeight="1" hidden="1" thickBot="1">
      <c r="A27" s="16"/>
      <c r="B27" s="16">
        <f>COUNTIF(B6:B25,"*")</f>
        <v>7</v>
      </c>
      <c r="C27" s="41"/>
      <c r="D27" s="16"/>
      <c r="E27" s="16"/>
      <c r="F27" s="16">
        <f>COUNTIF(F6:F25,"*")</f>
        <v>3</v>
      </c>
      <c r="G27" s="16">
        <f>G26</f>
        <v>0</v>
      </c>
      <c r="H27" s="16">
        <f aca="true" t="shared" si="4" ref="H27:Z27">H26</f>
        <v>0</v>
      </c>
      <c r="I27" s="16">
        <f t="shared" si="4"/>
        <v>198</v>
      </c>
      <c r="J27" s="16">
        <f t="shared" si="4"/>
        <v>362</v>
      </c>
      <c r="K27" s="16">
        <f t="shared" si="4"/>
        <v>162</v>
      </c>
      <c r="L27" s="16">
        <f t="shared" si="4"/>
        <v>2</v>
      </c>
      <c r="M27" s="16">
        <f t="shared" si="4"/>
        <v>0</v>
      </c>
      <c r="N27" s="16">
        <f t="shared" si="4"/>
        <v>0</v>
      </c>
      <c r="O27" s="16">
        <f t="shared" si="4"/>
        <v>0</v>
      </c>
      <c r="P27" s="16">
        <f t="shared" si="4"/>
        <v>724</v>
      </c>
      <c r="Q27" s="16">
        <f t="shared" si="4"/>
        <v>60129.31</v>
      </c>
      <c r="R27" s="16">
        <f>R26</f>
        <v>63003.74</v>
      </c>
      <c r="S27" s="16">
        <f t="shared" si="4"/>
        <v>712665</v>
      </c>
      <c r="T27" s="16">
        <f>COUNTIF(T6:T25,"*")+COUNTIF(T6:T25,"&gt;0")</f>
        <v>4</v>
      </c>
      <c r="U27" s="16">
        <f t="shared" si="4"/>
        <v>0</v>
      </c>
      <c r="V27" s="16">
        <f t="shared" si="4"/>
        <v>45</v>
      </c>
      <c r="W27" s="16">
        <f t="shared" si="4"/>
        <v>45</v>
      </c>
      <c r="X27" s="16">
        <f t="shared" si="4"/>
        <v>4525.51</v>
      </c>
      <c r="Y27" s="16">
        <f t="shared" si="4"/>
        <v>9118.22</v>
      </c>
      <c r="Z27" s="16">
        <f t="shared" si="4"/>
        <v>87750</v>
      </c>
      <c r="AA27" s="16">
        <f>COUNTIF(AA6:AA25,"*")</f>
        <v>1</v>
      </c>
    </row>
    <row r="28" spans="1:27" ht="34.5" customHeight="1">
      <c r="A28" s="481" t="str">
        <f>'1月 '!A28:B28</f>
        <v>去(110)年</v>
      </c>
      <c r="B28" s="482"/>
      <c r="C28" s="483" t="s">
        <v>71</v>
      </c>
      <c r="D28" s="483"/>
      <c r="E28" s="484"/>
      <c r="F28" s="43"/>
      <c r="G28" s="43">
        <v>2</v>
      </c>
      <c r="H28" s="43">
        <v>0</v>
      </c>
      <c r="I28" s="43">
        <v>98</v>
      </c>
      <c r="J28" s="43">
        <v>115</v>
      </c>
      <c r="K28" s="43">
        <v>39</v>
      </c>
      <c r="L28" s="43">
        <v>4</v>
      </c>
      <c r="M28" s="43">
        <v>0</v>
      </c>
      <c r="N28" s="43">
        <v>0</v>
      </c>
      <c r="O28" s="43">
        <v>0</v>
      </c>
      <c r="P28" s="43">
        <v>258</v>
      </c>
      <c r="Q28" s="44">
        <v>30263.809999999998</v>
      </c>
      <c r="R28" s="44">
        <v>31434.5</v>
      </c>
      <c r="S28" s="45">
        <v>195800</v>
      </c>
      <c r="T28" s="46"/>
      <c r="U28" s="43">
        <v>0</v>
      </c>
      <c r="V28" s="43">
        <v>5</v>
      </c>
      <c r="W28" s="43">
        <v>5</v>
      </c>
      <c r="X28" s="44">
        <v>510</v>
      </c>
      <c r="Y28" s="44">
        <v>1471.91</v>
      </c>
      <c r="Z28" s="47">
        <v>11000</v>
      </c>
      <c r="AA28" s="48"/>
    </row>
    <row r="29" spans="1:29" s="108" customFormat="1" ht="34.5" customHeight="1" thickBot="1">
      <c r="A29" s="491" t="str">
        <f>'1月 '!A29:E29</f>
        <v>110與111年同月推案增減率</v>
      </c>
      <c r="B29" s="492"/>
      <c r="C29" s="492"/>
      <c r="D29" s="492"/>
      <c r="E29" s="492"/>
      <c r="F29" s="231"/>
      <c r="G29" s="231"/>
      <c r="H29" s="231"/>
      <c r="I29" s="231"/>
      <c r="J29" s="231"/>
      <c r="K29" s="231"/>
      <c r="L29" s="231"/>
      <c r="M29" s="231"/>
      <c r="N29" s="232"/>
      <c r="O29" s="495">
        <f>(P26-P28)/P28</f>
        <v>1.806201550387597</v>
      </c>
      <c r="P29" s="496"/>
      <c r="Q29" s="233"/>
      <c r="R29" s="233"/>
      <c r="S29" s="234">
        <f>(S26-S28)/S28</f>
        <v>2.6397599591419816</v>
      </c>
      <c r="T29" s="235"/>
      <c r="U29" s="495">
        <f>(W26-W28)/W28</f>
        <v>8</v>
      </c>
      <c r="V29" s="497"/>
      <c r="W29" s="498"/>
      <c r="X29" s="233"/>
      <c r="Y29" s="233"/>
      <c r="Z29" s="236">
        <f>(Z26-Z28)/Z28</f>
        <v>6.9772727272727275</v>
      </c>
      <c r="AA29" s="237"/>
      <c r="AB29" s="106"/>
      <c r="AC29" s="228"/>
    </row>
    <row r="31" spans="1:5" ht="15.75">
      <c r="A31" s="489"/>
      <c r="B31" s="490"/>
      <c r="C31" s="490"/>
      <c r="D31" s="490"/>
      <c r="E31" s="490"/>
    </row>
    <row r="32" ht="15.75">
      <c r="B32" s="58"/>
    </row>
  </sheetData>
  <sheetProtection/>
  <mergeCells count="34">
    <mergeCell ref="A1:P1"/>
    <mergeCell ref="O29:P29"/>
    <mergeCell ref="U29:W29"/>
    <mergeCell ref="R3:R5"/>
    <mergeCell ref="Y3:Y5"/>
    <mergeCell ref="Z3:Z5"/>
    <mergeCell ref="S3:S5"/>
    <mergeCell ref="W4:W5"/>
    <mergeCell ref="G4:G5"/>
    <mergeCell ref="H4:H5"/>
    <mergeCell ref="F2:S2"/>
    <mergeCell ref="T2:Z2"/>
    <mergeCell ref="T3:T5"/>
    <mergeCell ref="U3:W3"/>
    <mergeCell ref="X3:X5"/>
    <mergeCell ref="U4:U5"/>
    <mergeCell ref="V4:V5"/>
    <mergeCell ref="A31:E31"/>
    <mergeCell ref="A28:B28"/>
    <mergeCell ref="C28:E28"/>
    <mergeCell ref="D3:D5"/>
    <mergeCell ref="E3:E5"/>
    <mergeCell ref="A26:E26"/>
    <mergeCell ref="A29:E29"/>
    <mergeCell ref="A2:E2"/>
    <mergeCell ref="AA2:AA5"/>
    <mergeCell ref="A3:A5"/>
    <mergeCell ref="B3:B5"/>
    <mergeCell ref="C3:C5"/>
    <mergeCell ref="F3:F5"/>
    <mergeCell ref="G3:P3"/>
    <mergeCell ref="Q3:Q5"/>
    <mergeCell ref="I4:O4"/>
    <mergeCell ref="P4:P5"/>
  </mergeCells>
  <printOptions horizontalCentered="1"/>
  <pageMargins left="0.3937007874015748" right="0.3937007874015748" top="0.8661417322834646" bottom="0.8661417322834646" header="0.5118110236220472" footer="0.5118110236220472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C37"/>
  <sheetViews>
    <sheetView zoomScale="85" zoomScaleNormal="85" zoomScaleSheetLayoutView="70" zoomScalePageLayoutView="0" workbookViewId="0" topLeftCell="A4">
      <selection activeCell="K34" sqref="K34"/>
    </sheetView>
  </sheetViews>
  <sheetFormatPr defaultColWidth="0" defaultRowHeight="16.5"/>
  <cols>
    <col min="1" max="1" width="4.125" style="16" customWidth="1"/>
    <col min="2" max="2" width="8.625" style="16" customWidth="1"/>
    <col min="3" max="3" width="8.75390625" style="41" customWidth="1"/>
    <col min="4" max="4" width="7.25390625" style="16" customWidth="1"/>
    <col min="5" max="5" width="6.75390625" style="16" customWidth="1"/>
    <col min="6" max="15" width="5.25390625" style="16" customWidth="1"/>
    <col min="16" max="16" width="7.625" style="16" customWidth="1"/>
    <col min="17" max="17" width="12.00390625" style="16" customWidth="1"/>
    <col min="18" max="18" width="11.875" style="16" bestFit="1" customWidth="1"/>
    <col min="19" max="19" width="11.75390625" style="42" customWidth="1"/>
    <col min="20" max="20" width="5.125" style="16" customWidth="1"/>
    <col min="21" max="23" width="5.75390625" style="16" customWidth="1"/>
    <col min="24" max="24" width="11.25390625" style="16" bestFit="1" customWidth="1"/>
    <col min="25" max="25" width="11.875" style="16" bestFit="1" customWidth="1"/>
    <col min="26" max="26" width="10.25390625" style="16" customWidth="1"/>
    <col min="27" max="27" width="9.875" style="16" customWidth="1"/>
    <col min="28" max="28" width="7.375" style="14" customWidth="1"/>
    <col min="29" max="29" width="7.375" style="15" customWidth="1"/>
    <col min="30" max="30" width="6.875" style="16" customWidth="1"/>
    <col min="31" max="31" width="6.75390625" style="16" customWidth="1"/>
    <col min="32" max="36" width="0" style="16" hidden="1" customWidth="1"/>
    <col min="37" max="16384" width="9.00390625" style="16" hidden="1" customWidth="1"/>
  </cols>
  <sheetData>
    <row r="1" spans="1:28" ht="42" customHeight="1" thickBot="1">
      <c r="A1" s="471" t="s">
        <v>110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292" t="str">
        <f>'1月 '!Q1</f>
        <v>111年</v>
      </c>
      <c r="R1" s="292" t="s">
        <v>258</v>
      </c>
      <c r="S1" s="291"/>
      <c r="T1" s="291"/>
      <c r="U1" s="291"/>
      <c r="V1" s="291"/>
      <c r="W1" s="291"/>
      <c r="X1" s="291"/>
      <c r="Y1" s="291"/>
      <c r="Z1" s="291"/>
      <c r="AA1" s="291"/>
      <c r="AB1" s="197"/>
    </row>
    <row r="2" spans="1:27" ht="30" customHeight="1">
      <c r="A2" s="458" t="s">
        <v>1</v>
      </c>
      <c r="B2" s="459"/>
      <c r="C2" s="459"/>
      <c r="D2" s="459"/>
      <c r="E2" s="460"/>
      <c r="F2" s="444" t="s">
        <v>2</v>
      </c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6"/>
      <c r="T2" s="493" t="s">
        <v>3</v>
      </c>
      <c r="U2" s="445"/>
      <c r="V2" s="445"/>
      <c r="W2" s="445"/>
      <c r="X2" s="445"/>
      <c r="Y2" s="445"/>
      <c r="Z2" s="494"/>
      <c r="AA2" s="437" t="s">
        <v>44</v>
      </c>
    </row>
    <row r="3" spans="1:27" ht="20.25" customHeight="1">
      <c r="A3" s="486" t="s">
        <v>4</v>
      </c>
      <c r="B3" s="448" t="s">
        <v>5</v>
      </c>
      <c r="C3" s="468" t="s">
        <v>6</v>
      </c>
      <c r="D3" s="468" t="s">
        <v>45</v>
      </c>
      <c r="E3" s="448" t="s">
        <v>46</v>
      </c>
      <c r="F3" s="451" t="s">
        <v>47</v>
      </c>
      <c r="G3" s="455" t="s">
        <v>48</v>
      </c>
      <c r="H3" s="456"/>
      <c r="I3" s="456"/>
      <c r="J3" s="456"/>
      <c r="K3" s="456"/>
      <c r="L3" s="456"/>
      <c r="M3" s="456"/>
      <c r="N3" s="456"/>
      <c r="O3" s="456"/>
      <c r="P3" s="457"/>
      <c r="Q3" s="448" t="s">
        <v>49</v>
      </c>
      <c r="R3" s="443" t="s">
        <v>54</v>
      </c>
      <c r="S3" s="440" t="s">
        <v>50</v>
      </c>
      <c r="T3" s="485" t="s">
        <v>51</v>
      </c>
      <c r="U3" s="454" t="s">
        <v>52</v>
      </c>
      <c r="V3" s="454"/>
      <c r="W3" s="454"/>
      <c r="X3" s="443" t="s">
        <v>53</v>
      </c>
      <c r="Y3" s="443" t="s">
        <v>55</v>
      </c>
      <c r="Z3" s="464" t="s">
        <v>56</v>
      </c>
      <c r="AA3" s="438"/>
    </row>
    <row r="4" spans="1:27" ht="20.25" customHeight="1">
      <c r="A4" s="487"/>
      <c r="B4" s="449"/>
      <c r="C4" s="469"/>
      <c r="D4" s="469"/>
      <c r="E4" s="449"/>
      <c r="F4" s="452"/>
      <c r="G4" s="451" t="s">
        <v>57</v>
      </c>
      <c r="H4" s="451" t="s">
        <v>58</v>
      </c>
      <c r="I4" s="465" t="s">
        <v>59</v>
      </c>
      <c r="J4" s="466"/>
      <c r="K4" s="466"/>
      <c r="L4" s="466"/>
      <c r="M4" s="466"/>
      <c r="N4" s="466"/>
      <c r="O4" s="467"/>
      <c r="P4" s="451" t="s">
        <v>60</v>
      </c>
      <c r="Q4" s="449"/>
      <c r="R4" s="443"/>
      <c r="S4" s="441"/>
      <c r="T4" s="485"/>
      <c r="U4" s="447" t="s">
        <v>61</v>
      </c>
      <c r="V4" s="447" t="s">
        <v>62</v>
      </c>
      <c r="W4" s="447" t="s">
        <v>60</v>
      </c>
      <c r="X4" s="443"/>
      <c r="Y4" s="443"/>
      <c r="Z4" s="464"/>
      <c r="AA4" s="438"/>
    </row>
    <row r="5" spans="1:29" s="22" customFormat="1" ht="20.25" customHeight="1">
      <c r="A5" s="488"/>
      <c r="B5" s="450"/>
      <c r="C5" s="470"/>
      <c r="D5" s="470"/>
      <c r="E5" s="450"/>
      <c r="F5" s="453"/>
      <c r="G5" s="453"/>
      <c r="H5" s="453"/>
      <c r="I5" s="18" t="s">
        <v>63</v>
      </c>
      <c r="J5" s="18" t="s">
        <v>64</v>
      </c>
      <c r="K5" s="18" t="s">
        <v>65</v>
      </c>
      <c r="L5" s="18" t="s">
        <v>66</v>
      </c>
      <c r="M5" s="18" t="s">
        <v>67</v>
      </c>
      <c r="N5" s="18" t="s">
        <v>68</v>
      </c>
      <c r="O5" s="19" t="s">
        <v>69</v>
      </c>
      <c r="P5" s="453"/>
      <c r="Q5" s="450"/>
      <c r="R5" s="443"/>
      <c r="S5" s="442"/>
      <c r="T5" s="485"/>
      <c r="U5" s="447"/>
      <c r="V5" s="447"/>
      <c r="W5" s="447"/>
      <c r="X5" s="443"/>
      <c r="Y5" s="443"/>
      <c r="Z5" s="464"/>
      <c r="AA5" s="439"/>
      <c r="AB5" s="20"/>
      <c r="AC5" s="21"/>
    </row>
    <row r="6" spans="1:29" ht="35.25" customHeight="1">
      <c r="A6" s="23">
        <v>1</v>
      </c>
      <c r="B6" s="83" t="s">
        <v>178</v>
      </c>
      <c r="C6" s="327" t="s">
        <v>121</v>
      </c>
      <c r="D6" s="83" t="s">
        <v>179</v>
      </c>
      <c r="E6" s="61" t="s">
        <v>180</v>
      </c>
      <c r="F6" s="26"/>
      <c r="G6" s="27"/>
      <c r="H6" s="27"/>
      <c r="I6" s="27"/>
      <c r="J6" s="27"/>
      <c r="K6" s="27"/>
      <c r="L6" s="27"/>
      <c r="M6" s="27"/>
      <c r="N6" s="27"/>
      <c r="O6" s="28"/>
      <c r="P6" s="27">
        <v>0</v>
      </c>
      <c r="Q6" s="29"/>
      <c r="R6" s="32"/>
      <c r="S6" s="30"/>
      <c r="T6" s="31">
        <v>5</v>
      </c>
      <c r="U6" s="27">
        <v>2</v>
      </c>
      <c r="V6" s="27">
        <v>8</v>
      </c>
      <c r="W6" s="27">
        <v>10</v>
      </c>
      <c r="X6" s="32">
        <v>961.65</v>
      </c>
      <c r="Y6" s="32">
        <v>2532.58</v>
      </c>
      <c r="Z6" s="33">
        <v>20000</v>
      </c>
      <c r="AA6" s="238"/>
      <c r="AB6" s="278">
        <v>2000</v>
      </c>
      <c r="AC6" s="35"/>
    </row>
    <row r="7" spans="1:29" ht="35.25" customHeight="1">
      <c r="A7" s="23">
        <v>2</v>
      </c>
      <c r="B7" s="83" t="s">
        <v>181</v>
      </c>
      <c r="C7" s="327" t="s">
        <v>182</v>
      </c>
      <c r="D7" s="83" t="s">
        <v>183</v>
      </c>
      <c r="E7" s="24" t="s">
        <v>130</v>
      </c>
      <c r="F7" s="26" t="s">
        <v>184</v>
      </c>
      <c r="G7" s="27">
        <v>0</v>
      </c>
      <c r="H7" s="27">
        <v>0</v>
      </c>
      <c r="I7" s="27">
        <v>2</v>
      </c>
      <c r="J7" s="27">
        <v>168</v>
      </c>
      <c r="K7" s="27">
        <v>42</v>
      </c>
      <c r="L7" s="27">
        <v>0</v>
      </c>
      <c r="M7" s="27">
        <v>0</v>
      </c>
      <c r="N7" s="27">
        <v>0</v>
      </c>
      <c r="O7" s="28">
        <v>0</v>
      </c>
      <c r="P7" s="27">
        <v>212</v>
      </c>
      <c r="Q7" s="302">
        <v>20867.18</v>
      </c>
      <c r="R7" s="302">
        <v>21797.59</v>
      </c>
      <c r="S7" s="331">
        <v>160000</v>
      </c>
      <c r="T7" s="66"/>
      <c r="U7" s="27"/>
      <c r="V7" s="27"/>
      <c r="W7" s="27">
        <v>0</v>
      </c>
      <c r="X7" s="32"/>
      <c r="Y7" s="32"/>
      <c r="Z7" s="33"/>
      <c r="AA7" s="240"/>
      <c r="AB7" s="239">
        <v>24.265325654565977</v>
      </c>
      <c r="AC7" s="35"/>
    </row>
    <row r="8" spans="1:29" ht="35.25" customHeight="1">
      <c r="A8" s="23">
        <v>3</v>
      </c>
      <c r="B8" s="83" t="s">
        <v>185</v>
      </c>
      <c r="C8" s="327" t="s">
        <v>186</v>
      </c>
      <c r="D8" s="17" t="s">
        <v>187</v>
      </c>
      <c r="E8" s="24" t="s">
        <v>127</v>
      </c>
      <c r="F8" s="26" t="s">
        <v>124</v>
      </c>
      <c r="G8" s="27">
        <v>0</v>
      </c>
      <c r="H8" s="27">
        <v>0</v>
      </c>
      <c r="I8" s="27">
        <v>0</v>
      </c>
      <c r="J8" s="27">
        <v>28</v>
      </c>
      <c r="K8" s="27">
        <v>112</v>
      </c>
      <c r="L8" s="27">
        <v>0</v>
      </c>
      <c r="M8" s="27">
        <v>0</v>
      </c>
      <c r="N8" s="27">
        <v>0</v>
      </c>
      <c r="O8" s="28">
        <v>0</v>
      </c>
      <c r="P8" s="27">
        <v>140</v>
      </c>
      <c r="Q8" s="302">
        <v>21078.78</v>
      </c>
      <c r="R8" s="302">
        <v>21667.48</v>
      </c>
      <c r="S8" s="331">
        <v>280000</v>
      </c>
      <c r="T8" s="31"/>
      <c r="U8" s="27"/>
      <c r="V8" s="27"/>
      <c r="W8" s="27">
        <v>0</v>
      </c>
      <c r="X8" s="32"/>
      <c r="Y8" s="32"/>
      <c r="Z8" s="33"/>
      <c r="AA8" s="57"/>
      <c r="AB8" s="239">
        <v>42.71931183094406</v>
      </c>
      <c r="AC8" s="35"/>
    </row>
    <row r="9" spans="1:29" ht="35.25" customHeight="1">
      <c r="A9" s="23">
        <v>4</v>
      </c>
      <c r="B9" s="83" t="s">
        <v>181</v>
      </c>
      <c r="C9" s="327" t="s">
        <v>133</v>
      </c>
      <c r="D9" s="83" t="s">
        <v>188</v>
      </c>
      <c r="E9" s="24" t="s">
        <v>154</v>
      </c>
      <c r="F9" s="26" t="s">
        <v>189</v>
      </c>
      <c r="G9" s="27">
        <v>2</v>
      </c>
      <c r="H9" s="27">
        <v>148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8">
        <v>0</v>
      </c>
      <c r="P9" s="27">
        <v>150</v>
      </c>
      <c r="Q9" s="302">
        <v>30824.17</v>
      </c>
      <c r="R9" s="303">
        <v>31393.33</v>
      </c>
      <c r="S9" s="331">
        <v>240000</v>
      </c>
      <c r="T9" s="31"/>
      <c r="U9" s="27"/>
      <c r="V9" s="27"/>
      <c r="W9" s="27">
        <v>0</v>
      </c>
      <c r="X9" s="32"/>
      <c r="Y9" s="104"/>
      <c r="Z9" s="105"/>
      <c r="AA9" s="316" t="s">
        <v>190</v>
      </c>
      <c r="AB9" s="239">
        <v>25.272515841806715</v>
      </c>
      <c r="AC9" s="35"/>
    </row>
    <row r="10" spans="1:29" ht="35.25" customHeight="1">
      <c r="A10" s="23">
        <v>5</v>
      </c>
      <c r="B10" s="83" t="s">
        <v>191</v>
      </c>
      <c r="C10" s="327" t="s">
        <v>133</v>
      </c>
      <c r="D10" s="83" t="s">
        <v>192</v>
      </c>
      <c r="E10" s="24" t="s">
        <v>154</v>
      </c>
      <c r="F10" s="26" t="s">
        <v>189</v>
      </c>
      <c r="G10" s="27">
        <v>6</v>
      </c>
      <c r="H10" s="27">
        <v>0</v>
      </c>
      <c r="I10" s="27">
        <v>0</v>
      </c>
      <c r="J10" s="27">
        <v>135</v>
      </c>
      <c r="K10" s="27">
        <v>134</v>
      </c>
      <c r="L10" s="27">
        <v>0</v>
      </c>
      <c r="M10" s="27">
        <v>0</v>
      </c>
      <c r="N10" s="27">
        <v>0</v>
      </c>
      <c r="O10" s="28">
        <v>0</v>
      </c>
      <c r="P10" s="27">
        <v>275</v>
      </c>
      <c r="Q10" s="302">
        <v>30577.34</v>
      </c>
      <c r="R10" s="302">
        <v>32288.14</v>
      </c>
      <c r="S10" s="331">
        <v>277488</v>
      </c>
      <c r="T10" s="31"/>
      <c r="U10" s="27"/>
      <c r="V10" s="27"/>
      <c r="W10" s="27">
        <v>0</v>
      </c>
      <c r="X10" s="32"/>
      <c r="Y10" s="32"/>
      <c r="Z10" s="33"/>
      <c r="AA10" s="34"/>
      <c r="AB10" s="239">
        <v>28.410298718951882</v>
      </c>
      <c r="AC10" s="35"/>
    </row>
    <row r="11" spans="1:29" ht="35.25" customHeight="1" hidden="1">
      <c r="A11" s="23"/>
      <c r="B11" s="24"/>
      <c r="C11" s="25"/>
      <c r="D11" s="61"/>
      <c r="E11" s="24"/>
      <c r="F11" s="26"/>
      <c r="G11" s="27"/>
      <c r="H11" s="27"/>
      <c r="I11" s="27"/>
      <c r="J11" s="27"/>
      <c r="K11" s="27"/>
      <c r="L11" s="27"/>
      <c r="M11" s="27"/>
      <c r="N11" s="27"/>
      <c r="O11" s="28"/>
      <c r="P11" s="27">
        <f>SUM(G11:O11)</f>
        <v>0</v>
      </c>
      <c r="Q11" s="302"/>
      <c r="R11" s="302"/>
      <c r="S11" s="331"/>
      <c r="T11" s="31"/>
      <c r="U11" s="27"/>
      <c r="V11" s="27"/>
      <c r="W11" s="27"/>
      <c r="X11" s="32"/>
      <c r="Y11" s="32"/>
      <c r="Z11" s="33"/>
      <c r="AA11" s="34"/>
      <c r="AB11" s="36"/>
      <c r="AC11" s="35"/>
    </row>
    <row r="12" spans="1:29" ht="35.25" customHeight="1" hidden="1">
      <c r="A12" s="27"/>
      <c r="B12" s="24"/>
      <c r="C12" s="25"/>
      <c r="D12" s="17"/>
      <c r="E12" s="24"/>
      <c r="F12" s="26"/>
      <c r="G12" s="27"/>
      <c r="H12" s="27"/>
      <c r="I12" s="27"/>
      <c r="J12" s="27"/>
      <c r="K12" s="27"/>
      <c r="L12" s="27"/>
      <c r="M12" s="27"/>
      <c r="N12" s="27"/>
      <c r="O12" s="28"/>
      <c r="P12" s="27">
        <f>SUM(G12:O12)</f>
        <v>0</v>
      </c>
      <c r="Q12" s="302"/>
      <c r="R12" s="302"/>
      <c r="S12" s="331"/>
      <c r="T12" s="31"/>
      <c r="U12" s="27"/>
      <c r="V12" s="27"/>
      <c r="W12" s="27"/>
      <c r="X12" s="32"/>
      <c r="Y12" s="32"/>
      <c r="Z12" s="33"/>
      <c r="AA12" s="241"/>
      <c r="AC12" s="35"/>
    </row>
    <row r="13" spans="1:29" ht="35.25" customHeight="1" hidden="1">
      <c r="A13" s="27">
        <v>8</v>
      </c>
      <c r="B13" s="24"/>
      <c r="C13" s="25"/>
      <c r="D13" s="24"/>
      <c r="E13" s="24"/>
      <c r="F13" s="26"/>
      <c r="G13" s="27"/>
      <c r="H13" s="27"/>
      <c r="I13" s="27"/>
      <c r="J13" s="27"/>
      <c r="K13" s="27"/>
      <c r="L13" s="27"/>
      <c r="M13" s="27"/>
      <c r="N13" s="27"/>
      <c r="O13" s="28"/>
      <c r="P13" s="27">
        <f aca="true" t="shared" si="0" ref="P13:P25">SUM(G13:O13)</f>
        <v>0</v>
      </c>
      <c r="Q13" s="302"/>
      <c r="R13" s="302"/>
      <c r="S13" s="331"/>
      <c r="T13" s="31"/>
      <c r="U13" s="27"/>
      <c r="V13" s="27"/>
      <c r="W13" s="27">
        <f aca="true" t="shared" si="1" ref="W13:W25">SUM(U13:V13)</f>
        <v>0</v>
      </c>
      <c r="X13" s="32"/>
      <c r="Y13" s="32"/>
      <c r="Z13" s="33"/>
      <c r="AA13" s="34"/>
      <c r="AB13" s="14" t="e">
        <f>S13/(Q13*0.3025)</f>
        <v>#DIV/0!</v>
      </c>
      <c r="AC13" s="35"/>
    </row>
    <row r="14" spans="1:29" ht="35.25" customHeight="1" hidden="1">
      <c r="A14" s="27">
        <v>9</v>
      </c>
      <c r="B14" s="24"/>
      <c r="C14" s="25"/>
      <c r="D14" s="24"/>
      <c r="E14" s="24"/>
      <c r="F14" s="26"/>
      <c r="G14" s="27"/>
      <c r="H14" s="27"/>
      <c r="I14" s="27"/>
      <c r="J14" s="27"/>
      <c r="K14" s="27"/>
      <c r="L14" s="27"/>
      <c r="M14" s="27"/>
      <c r="N14" s="27"/>
      <c r="O14" s="28"/>
      <c r="P14" s="27">
        <f t="shared" si="0"/>
        <v>0</v>
      </c>
      <c r="Q14" s="302"/>
      <c r="R14" s="302"/>
      <c r="S14" s="331"/>
      <c r="T14" s="31"/>
      <c r="U14" s="27"/>
      <c r="V14" s="27"/>
      <c r="W14" s="27">
        <f t="shared" si="1"/>
        <v>0</v>
      </c>
      <c r="X14" s="32"/>
      <c r="Y14" s="32"/>
      <c r="Z14" s="33"/>
      <c r="AA14" s="34"/>
      <c r="AB14" s="14" t="e">
        <f>S14/(Q14*0.3025)</f>
        <v>#DIV/0!</v>
      </c>
      <c r="AC14" s="35"/>
    </row>
    <row r="15" spans="1:29" ht="35.25" customHeight="1" hidden="1">
      <c r="A15" s="27">
        <v>10</v>
      </c>
      <c r="B15" s="24"/>
      <c r="C15" s="25"/>
      <c r="D15" s="17"/>
      <c r="E15" s="24"/>
      <c r="F15" s="26"/>
      <c r="G15" s="27"/>
      <c r="H15" s="27"/>
      <c r="I15" s="27"/>
      <c r="J15" s="27"/>
      <c r="K15" s="27"/>
      <c r="L15" s="27"/>
      <c r="M15" s="27"/>
      <c r="N15" s="27"/>
      <c r="O15" s="28"/>
      <c r="P15" s="27">
        <f t="shared" si="0"/>
        <v>0</v>
      </c>
      <c r="Q15" s="302"/>
      <c r="R15" s="302"/>
      <c r="S15" s="331"/>
      <c r="T15" s="31"/>
      <c r="U15" s="27"/>
      <c r="V15" s="27"/>
      <c r="W15" s="27">
        <f t="shared" si="1"/>
        <v>0</v>
      </c>
      <c r="X15" s="32"/>
      <c r="Y15" s="32"/>
      <c r="Z15" s="33"/>
      <c r="AA15" s="34"/>
      <c r="AB15" s="36" t="e">
        <f>Z15/W15</f>
        <v>#DIV/0!</v>
      </c>
      <c r="AC15" s="35"/>
    </row>
    <row r="16" spans="1:29" ht="35.25" customHeight="1" hidden="1">
      <c r="A16" s="27">
        <v>11</v>
      </c>
      <c r="B16" s="24"/>
      <c r="C16" s="25"/>
      <c r="D16" s="24"/>
      <c r="E16" s="24"/>
      <c r="F16" s="26"/>
      <c r="G16" s="27"/>
      <c r="H16" s="27"/>
      <c r="I16" s="27"/>
      <c r="J16" s="27"/>
      <c r="K16" s="27"/>
      <c r="L16" s="27"/>
      <c r="M16" s="27"/>
      <c r="N16" s="27"/>
      <c r="O16" s="28"/>
      <c r="P16" s="27">
        <f t="shared" si="0"/>
        <v>0</v>
      </c>
      <c r="Q16" s="302"/>
      <c r="R16" s="302"/>
      <c r="S16" s="331"/>
      <c r="T16" s="31"/>
      <c r="U16" s="27"/>
      <c r="V16" s="27"/>
      <c r="W16" s="27">
        <f>SUM(U16:V16)</f>
        <v>0</v>
      </c>
      <c r="X16" s="32"/>
      <c r="Y16" s="32"/>
      <c r="Z16" s="33"/>
      <c r="AA16" s="34"/>
      <c r="AB16" s="14" t="e">
        <f>S16/(Q16*0.3025)</f>
        <v>#DIV/0!</v>
      </c>
      <c r="AC16" s="35"/>
    </row>
    <row r="17" spans="1:29" ht="35.25" customHeight="1" hidden="1">
      <c r="A17" s="27">
        <v>12</v>
      </c>
      <c r="B17" s="24"/>
      <c r="C17" s="25"/>
      <c r="D17" s="24"/>
      <c r="E17" s="24"/>
      <c r="F17" s="26"/>
      <c r="G17" s="27"/>
      <c r="H17" s="27"/>
      <c r="I17" s="27"/>
      <c r="J17" s="27"/>
      <c r="K17" s="27"/>
      <c r="L17" s="27"/>
      <c r="M17" s="27"/>
      <c r="N17" s="27"/>
      <c r="O17" s="28"/>
      <c r="P17" s="27">
        <f t="shared" si="0"/>
        <v>0</v>
      </c>
      <c r="Q17" s="302"/>
      <c r="R17" s="302"/>
      <c r="S17" s="331"/>
      <c r="T17" s="31"/>
      <c r="U17" s="27"/>
      <c r="V17" s="27"/>
      <c r="W17" s="27">
        <f>SUM(U17:V17)</f>
        <v>0</v>
      </c>
      <c r="X17" s="32"/>
      <c r="Y17" s="32"/>
      <c r="Z17" s="33"/>
      <c r="AA17" s="34"/>
      <c r="AB17" s="36" t="e">
        <f>Z17/W17</f>
        <v>#DIV/0!</v>
      </c>
      <c r="AC17" s="35"/>
    </row>
    <row r="18" spans="1:29" ht="35.25" customHeight="1" hidden="1">
      <c r="A18" s="27">
        <v>13</v>
      </c>
      <c r="B18" s="24"/>
      <c r="C18" s="25"/>
      <c r="D18" s="24"/>
      <c r="E18" s="24"/>
      <c r="F18" s="26"/>
      <c r="G18" s="27"/>
      <c r="H18" s="27"/>
      <c r="I18" s="27"/>
      <c r="J18" s="27"/>
      <c r="K18" s="27"/>
      <c r="L18" s="27"/>
      <c r="M18" s="27"/>
      <c r="N18" s="27"/>
      <c r="O18" s="28"/>
      <c r="P18" s="27">
        <f t="shared" si="0"/>
        <v>0</v>
      </c>
      <c r="Q18" s="302"/>
      <c r="R18" s="302"/>
      <c r="S18" s="331"/>
      <c r="T18" s="31"/>
      <c r="U18" s="27"/>
      <c r="V18" s="27"/>
      <c r="W18" s="27">
        <f>SUM(U18:V18)</f>
        <v>0</v>
      </c>
      <c r="X18" s="32"/>
      <c r="Y18" s="32"/>
      <c r="Z18" s="33"/>
      <c r="AA18" s="34"/>
      <c r="AB18" s="14" t="e">
        <f>S18/(Q18*0.3025)</f>
        <v>#DIV/0!</v>
      </c>
      <c r="AC18" s="35"/>
    </row>
    <row r="19" spans="1:29" ht="35.25" customHeight="1" hidden="1">
      <c r="A19" s="27">
        <v>14</v>
      </c>
      <c r="B19" s="24"/>
      <c r="C19" s="25"/>
      <c r="D19" s="24"/>
      <c r="E19" s="24"/>
      <c r="F19" s="26"/>
      <c r="G19" s="27"/>
      <c r="H19" s="27"/>
      <c r="I19" s="27"/>
      <c r="J19" s="27"/>
      <c r="K19" s="27"/>
      <c r="L19" s="27"/>
      <c r="M19" s="27"/>
      <c r="N19" s="27"/>
      <c r="O19" s="28"/>
      <c r="P19" s="27">
        <f t="shared" si="0"/>
        <v>0</v>
      </c>
      <c r="Q19" s="302"/>
      <c r="R19" s="302"/>
      <c r="S19" s="331"/>
      <c r="T19" s="31"/>
      <c r="U19" s="27"/>
      <c r="V19" s="27"/>
      <c r="W19" s="27">
        <f>SUM(U19:V19)</f>
        <v>0</v>
      </c>
      <c r="X19" s="32"/>
      <c r="Y19" s="32"/>
      <c r="Z19" s="33"/>
      <c r="AA19" s="34"/>
      <c r="AB19" s="36" t="e">
        <f>Z19/W19</f>
        <v>#DIV/0!</v>
      </c>
      <c r="AC19" s="35"/>
    </row>
    <row r="20" spans="1:29" ht="35.25" customHeight="1" hidden="1">
      <c r="A20" s="27">
        <v>15</v>
      </c>
      <c r="B20" s="24"/>
      <c r="C20" s="25"/>
      <c r="D20" s="17"/>
      <c r="E20" s="24"/>
      <c r="F20" s="26"/>
      <c r="G20" s="27"/>
      <c r="H20" s="27"/>
      <c r="I20" s="27"/>
      <c r="J20" s="27"/>
      <c r="K20" s="27"/>
      <c r="L20" s="27"/>
      <c r="M20" s="27"/>
      <c r="N20" s="27"/>
      <c r="O20" s="28"/>
      <c r="P20" s="27">
        <f t="shared" si="0"/>
        <v>0</v>
      </c>
      <c r="Q20" s="302"/>
      <c r="R20" s="302"/>
      <c r="S20" s="331"/>
      <c r="T20" s="31"/>
      <c r="U20" s="27"/>
      <c r="V20" s="27"/>
      <c r="W20" s="27">
        <f>SUM(U20:V20)</f>
        <v>0</v>
      </c>
      <c r="X20" s="32"/>
      <c r="Y20" s="32"/>
      <c r="Z20" s="33"/>
      <c r="AA20" s="34"/>
      <c r="AB20" s="36" t="e">
        <f>Z20/W20</f>
        <v>#DIV/0!</v>
      </c>
      <c r="AC20" s="35"/>
    </row>
    <row r="21" spans="1:29" ht="35.25" customHeight="1" hidden="1">
      <c r="A21" s="27">
        <v>16</v>
      </c>
      <c r="B21" s="24"/>
      <c r="C21" s="25"/>
      <c r="D21" s="17"/>
      <c r="E21" s="24"/>
      <c r="F21" s="26"/>
      <c r="G21" s="27"/>
      <c r="H21" s="27"/>
      <c r="I21" s="27"/>
      <c r="J21" s="27"/>
      <c r="K21" s="27"/>
      <c r="L21" s="59"/>
      <c r="M21" s="27"/>
      <c r="N21" s="27"/>
      <c r="O21" s="28"/>
      <c r="P21" s="27"/>
      <c r="Q21" s="302"/>
      <c r="R21" s="302"/>
      <c r="S21" s="331"/>
      <c r="T21" s="31"/>
      <c r="U21" s="27"/>
      <c r="V21" s="27"/>
      <c r="W21" s="27">
        <f t="shared" si="1"/>
        <v>0</v>
      </c>
      <c r="X21" s="32"/>
      <c r="Y21" s="32"/>
      <c r="Z21" s="33"/>
      <c r="AA21" s="34"/>
      <c r="AB21" s="14" t="e">
        <f>S21/(Q21*0.3025)</f>
        <v>#DIV/0!</v>
      </c>
      <c r="AC21" s="35"/>
    </row>
    <row r="22" spans="1:29" ht="35.25" customHeight="1" hidden="1">
      <c r="A22" s="27">
        <v>17</v>
      </c>
      <c r="B22" s="24"/>
      <c r="C22" s="25"/>
      <c r="D22" s="17"/>
      <c r="E22" s="24"/>
      <c r="F22" s="26"/>
      <c r="G22" s="27"/>
      <c r="H22" s="27"/>
      <c r="I22" s="27"/>
      <c r="J22" s="27"/>
      <c r="K22" s="27"/>
      <c r="L22" s="27"/>
      <c r="M22" s="27"/>
      <c r="N22" s="27"/>
      <c r="O22" s="28"/>
      <c r="P22" s="27">
        <f t="shared" si="0"/>
        <v>0</v>
      </c>
      <c r="Q22" s="302"/>
      <c r="R22" s="302"/>
      <c r="S22" s="331"/>
      <c r="T22" s="31"/>
      <c r="U22" s="27"/>
      <c r="V22" s="27"/>
      <c r="W22" s="27">
        <f t="shared" si="1"/>
        <v>0</v>
      </c>
      <c r="X22" s="32"/>
      <c r="Y22" s="32"/>
      <c r="Z22" s="33"/>
      <c r="AA22" s="34"/>
      <c r="AB22" s="36" t="e">
        <f>Z22/W22</f>
        <v>#DIV/0!</v>
      </c>
      <c r="AC22" s="35"/>
    </row>
    <row r="23" spans="1:29" ht="35.25" customHeight="1" hidden="1">
      <c r="A23" s="27">
        <v>18</v>
      </c>
      <c r="B23" s="24"/>
      <c r="C23" s="25"/>
      <c r="D23" s="17"/>
      <c r="E23" s="24"/>
      <c r="F23" s="26"/>
      <c r="G23" s="27"/>
      <c r="H23" s="27"/>
      <c r="I23" s="27"/>
      <c r="J23" s="27"/>
      <c r="K23" s="27"/>
      <c r="L23" s="27"/>
      <c r="M23" s="27"/>
      <c r="N23" s="27"/>
      <c r="O23" s="28"/>
      <c r="P23" s="27">
        <f t="shared" si="0"/>
        <v>0</v>
      </c>
      <c r="Q23" s="302"/>
      <c r="R23" s="302"/>
      <c r="S23" s="331"/>
      <c r="T23" s="31"/>
      <c r="U23" s="27"/>
      <c r="V23" s="27"/>
      <c r="W23" s="27">
        <f t="shared" si="1"/>
        <v>0</v>
      </c>
      <c r="X23" s="32"/>
      <c r="Y23" s="32"/>
      <c r="Z23" s="33"/>
      <c r="AA23" s="34"/>
      <c r="AB23" s="36" t="e">
        <f>Z23/W23</f>
        <v>#DIV/0!</v>
      </c>
      <c r="AC23" s="35"/>
    </row>
    <row r="24" spans="1:29" ht="35.25" customHeight="1" hidden="1">
      <c r="A24" s="27">
        <v>19</v>
      </c>
      <c r="B24" s="24"/>
      <c r="C24" s="25"/>
      <c r="D24" s="17"/>
      <c r="E24" s="24"/>
      <c r="F24" s="26"/>
      <c r="G24" s="27"/>
      <c r="H24" s="27"/>
      <c r="I24" s="27"/>
      <c r="J24" s="27"/>
      <c r="K24" s="27"/>
      <c r="L24" s="27"/>
      <c r="M24" s="27"/>
      <c r="N24" s="27"/>
      <c r="O24" s="28"/>
      <c r="P24" s="27">
        <f t="shared" si="0"/>
        <v>0</v>
      </c>
      <c r="Q24" s="302"/>
      <c r="R24" s="302"/>
      <c r="S24" s="331"/>
      <c r="T24" s="31"/>
      <c r="U24" s="27"/>
      <c r="V24" s="27"/>
      <c r="W24" s="27">
        <f t="shared" si="1"/>
        <v>0</v>
      </c>
      <c r="X24" s="32"/>
      <c r="Y24" s="32"/>
      <c r="Z24" s="33"/>
      <c r="AA24" s="34"/>
      <c r="AB24" s="36" t="e">
        <f>Z24/W24</f>
        <v>#DIV/0!</v>
      </c>
      <c r="AC24" s="35"/>
    </row>
    <row r="25" spans="1:29" ht="35.25" customHeight="1" hidden="1">
      <c r="A25" s="27">
        <v>20</v>
      </c>
      <c r="B25" s="24"/>
      <c r="C25" s="25"/>
      <c r="D25" s="17"/>
      <c r="E25" s="24"/>
      <c r="F25" s="26"/>
      <c r="G25" s="27"/>
      <c r="H25" s="27"/>
      <c r="I25" s="27"/>
      <c r="J25" s="27"/>
      <c r="K25" s="27"/>
      <c r="L25" s="27"/>
      <c r="M25" s="27"/>
      <c r="N25" s="27"/>
      <c r="O25" s="28"/>
      <c r="P25" s="27">
        <f t="shared" si="0"/>
        <v>0</v>
      </c>
      <c r="Q25" s="302"/>
      <c r="R25" s="302"/>
      <c r="S25" s="331"/>
      <c r="T25" s="31"/>
      <c r="U25" s="27"/>
      <c r="V25" s="27"/>
      <c r="W25" s="27">
        <f t="shared" si="1"/>
        <v>0</v>
      </c>
      <c r="X25" s="32"/>
      <c r="Y25" s="32"/>
      <c r="Z25" s="33"/>
      <c r="AA25" s="34"/>
      <c r="AB25" s="36" t="e">
        <f>Z25/W25</f>
        <v>#DIV/0!</v>
      </c>
      <c r="AC25" s="35"/>
    </row>
    <row r="26" spans="1:29" ht="35.25" customHeight="1" hidden="1">
      <c r="A26" s="27"/>
      <c r="B26" s="24"/>
      <c r="C26" s="25"/>
      <c r="D26" s="17"/>
      <c r="E26" s="24"/>
      <c r="F26" s="142"/>
      <c r="G26" s="143"/>
      <c r="H26" s="143"/>
      <c r="I26" s="143"/>
      <c r="J26" s="143"/>
      <c r="K26" s="143"/>
      <c r="L26" s="143"/>
      <c r="M26" s="143"/>
      <c r="N26" s="143"/>
      <c r="O26" s="144"/>
      <c r="P26" s="143"/>
      <c r="Q26" s="328"/>
      <c r="R26" s="328"/>
      <c r="S26" s="332"/>
      <c r="T26" s="147"/>
      <c r="U26" s="143"/>
      <c r="V26" s="143"/>
      <c r="W26" s="143"/>
      <c r="X26" s="148"/>
      <c r="Y26" s="148"/>
      <c r="Z26" s="149"/>
      <c r="AA26" s="150"/>
      <c r="AB26" s="36"/>
      <c r="AC26" s="35"/>
    </row>
    <row r="27" spans="1:29" ht="35.25" customHeight="1" hidden="1">
      <c r="A27" s="27"/>
      <c r="B27" s="24"/>
      <c r="C27" s="25"/>
      <c r="D27" s="17"/>
      <c r="E27" s="24"/>
      <c r="F27" s="142"/>
      <c r="G27" s="143"/>
      <c r="H27" s="143"/>
      <c r="I27" s="143"/>
      <c r="J27" s="143"/>
      <c r="K27" s="143"/>
      <c r="L27" s="143"/>
      <c r="M27" s="143"/>
      <c r="N27" s="143"/>
      <c r="O27" s="144"/>
      <c r="P27" s="143"/>
      <c r="Q27" s="328"/>
      <c r="R27" s="328"/>
      <c r="S27" s="332"/>
      <c r="T27" s="147"/>
      <c r="U27" s="143"/>
      <c r="V27" s="143"/>
      <c r="W27" s="143"/>
      <c r="X27" s="148"/>
      <c r="Y27" s="148"/>
      <c r="Z27" s="149"/>
      <c r="AA27" s="150"/>
      <c r="AB27" s="36"/>
      <c r="AC27" s="35"/>
    </row>
    <row r="28" spans="1:29" ht="35.25" customHeight="1" hidden="1">
      <c r="A28" s="27"/>
      <c r="B28" s="24"/>
      <c r="C28" s="25"/>
      <c r="D28" s="17"/>
      <c r="E28" s="24"/>
      <c r="F28" s="142"/>
      <c r="G28" s="143"/>
      <c r="H28" s="143"/>
      <c r="I28" s="143"/>
      <c r="J28" s="143"/>
      <c r="K28" s="143"/>
      <c r="L28" s="143"/>
      <c r="M28" s="143"/>
      <c r="N28" s="143"/>
      <c r="O28" s="144"/>
      <c r="P28" s="143"/>
      <c r="Q28" s="328"/>
      <c r="R28" s="328"/>
      <c r="S28" s="332"/>
      <c r="T28" s="147"/>
      <c r="U28" s="143"/>
      <c r="V28" s="143"/>
      <c r="W28" s="143"/>
      <c r="X28" s="148"/>
      <c r="Y28" s="148"/>
      <c r="Z28" s="149"/>
      <c r="AA28" s="150"/>
      <c r="AB28" s="36"/>
      <c r="AC28" s="35"/>
    </row>
    <row r="29" spans="1:29" ht="35.25" customHeight="1" hidden="1">
      <c r="A29" s="27"/>
      <c r="B29" s="24"/>
      <c r="C29" s="25"/>
      <c r="D29" s="17"/>
      <c r="E29" s="24"/>
      <c r="F29" s="142"/>
      <c r="G29" s="143"/>
      <c r="H29" s="143"/>
      <c r="I29" s="143"/>
      <c r="J29" s="143"/>
      <c r="K29" s="143"/>
      <c r="L29" s="143"/>
      <c r="M29" s="143"/>
      <c r="N29" s="143"/>
      <c r="O29" s="144"/>
      <c r="P29" s="143"/>
      <c r="Q29" s="328"/>
      <c r="R29" s="328"/>
      <c r="S29" s="332"/>
      <c r="T29" s="147"/>
      <c r="U29" s="143"/>
      <c r="V29" s="143"/>
      <c r="W29" s="143"/>
      <c r="X29" s="148"/>
      <c r="Y29" s="148"/>
      <c r="Z29" s="149"/>
      <c r="AA29" s="150"/>
      <c r="AB29" s="36"/>
      <c r="AC29" s="35"/>
    </row>
    <row r="30" spans="1:27" ht="35.25" customHeight="1" thickBot="1">
      <c r="A30" s="499" t="s">
        <v>35</v>
      </c>
      <c r="B30" s="500"/>
      <c r="C30" s="500"/>
      <c r="D30" s="500"/>
      <c r="E30" s="501"/>
      <c r="F30" s="317"/>
      <c r="G30" s="317">
        <f>SUM(G6:G29)</f>
        <v>8</v>
      </c>
      <c r="H30" s="317">
        <f>SUM(H6:H29)</f>
        <v>148</v>
      </c>
      <c r="I30" s="317">
        <f aca="true" t="shared" si="2" ref="I30:O30">SUM(I6:I29)</f>
        <v>2</v>
      </c>
      <c r="J30" s="317">
        <f t="shared" si="2"/>
        <v>331</v>
      </c>
      <c r="K30" s="317">
        <f t="shared" si="2"/>
        <v>288</v>
      </c>
      <c r="L30" s="317">
        <f t="shared" si="2"/>
        <v>0</v>
      </c>
      <c r="M30" s="317">
        <f t="shared" si="2"/>
        <v>0</v>
      </c>
      <c r="N30" s="317">
        <f t="shared" si="2"/>
        <v>0</v>
      </c>
      <c r="O30" s="317">
        <f t="shared" si="2"/>
        <v>0</v>
      </c>
      <c r="P30" s="317">
        <f>SUM(P6:P29)</f>
        <v>777</v>
      </c>
      <c r="Q30" s="329">
        <f>SUM(Q6:Q29)</f>
        <v>103347.47</v>
      </c>
      <c r="R30" s="329">
        <f>SUM(R6:R29)</f>
        <v>107146.54</v>
      </c>
      <c r="S30" s="333">
        <f>SUM(S6:S29)</f>
        <v>957488</v>
      </c>
      <c r="T30" s="319"/>
      <c r="U30" s="320">
        <f aca="true" t="shared" si="3" ref="U30:Z30">SUM(U6:U29)</f>
        <v>2</v>
      </c>
      <c r="V30" s="320">
        <f t="shared" si="3"/>
        <v>8</v>
      </c>
      <c r="W30" s="320">
        <f t="shared" si="3"/>
        <v>10</v>
      </c>
      <c r="X30" s="318">
        <f t="shared" si="3"/>
        <v>961.65</v>
      </c>
      <c r="Y30" s="318">
        <f t="shared" si="3"/>
        <v>2532.58</v>
      </c>
      <c r="Z30" s="321">
        <f t="shared" si="3"/>
        <v>20000</v>
      </c>
      <c r="AA30" s="322"/>
    </row>
    <row r="31" spans="1:27" ht="35.25" customHeight="1" thickBot="1">
      <c r="A31" s="275" t="s">
        <v>109</v>
      </c>
      <c r="B31" s="323" t="s">
        <v>193</v>
      </c>
      <c r="C31" s="323" t="s">
        <v>186</v>
      </c>
      <c r="D31" s="335" t="s">
        <v>194</v>
      </c>
      <c r="E31" s="323" t="s">
        <v>123</v>
      </c>
      <c r="F31" s="213" t="s">
        <v>171</v>
      </c>
      <c r="G31" s="213">
        <v>0</v>
      </c>
      <c r="H31" s="213">
        <v>0</v>
      </c>
      <c r="I31" s="213">
        <v>18</v>
      </c>
      <c r="J31" s="213">
        <v>0</v>
      </c>
      <c r="K31" s="213">
        <v>0</v>
      </c>
      <c r="L31" s="213">
        <v>0</v>
      </c>
      <c r="M31" s="213">
        <v>0</v>
      </c>
      <c r="N31" s="213">
        <v>0</v>
      </c>
      <c r="O31" s="213">
        <v>0</v>
      </c>
      <c r="P31" s="213">
        <v>18</v>
      </c>
      <c r="Q31" s="330">
        <v>362.9</v>
      </c>
      <c r="R31" s="330">
        <v>389.14</v>
      </c>
      <c r="S31" s="325">
        <v>0</v>
      </c>
      <c r="T31" s="324"/>
      <c r="U31" s="277"/>
      <c r="V31" s="277"/>
      <c r="W31" s="277"/>
      <c r="X31" s="214"/>
      <c r="Y31" s="214"/>
      <c r="Z31" s="215"/>
      <c r="AA31" s="326" t="s">
        <v>195</v>
      </c>
    </row>
    <row r="32" spans="2:28" ht="23.25" customHeight="1" hidden="1" thickBot="1">
      <c r="B32" s="16">
        <f>COUNTIF(B6:B25,"*")</f>
        <v>5</v>
      </c>
      <c r="F32" s="16">
        <f>COUNTIF(F6:F25,"*")</f>
        <v>4</v>
      </c>
      <c r="G32" s="16">
        <f>SUM(G6:G25)</f>
        <v>8</v>
      </c>
      <c r="H32" s="16">
        <f>SUM(H6:H30)-H12</f>
        <v>296</v>
      </c>
      <c r="I32" s="16">
        <f>SUM(I6:I30)-I12</f>
        <v>4</v>
      </c>
      <c r="J32" s="16">
        <f>SUM(J6:J30)-J12</f>
        <v>662</v>
      </c>
      <c r="K32" s="16">
        <f>SUM(K30)-K12</f>
        <v>288</v>
      </c>
      <c r="L32" s="16">
        <f>SUM(L30)-L12</f>
        <v>0</v>
      </c>
      <c r="M32" s="16">
        <f>SUM(M30)-M12</f>
        <v>0</v>
      </c>
      <c r="N32" s="16">
        <f>SUM(N30)-N12</f>
        <v>0</v>
      </c>
      <c r="O32" s="91">
        <f>SUM(O6:O25)</f>
        <v>0</v>
      </c>
      <c r="P32" s="16">
        <f>SUM(G32:O32)</f>
        <v>1258</v>
      </c>
      <c r="Q32" s="64">
        <f>SUM(Q6:Q30)-Q30</f>
        <v>103347.47</v>
      </c>
      <c r="R32" s="63">
        <f>R30-R12</f>
        <v>107146.54</v>
      </c>
      <c r="S32" s="64">
        <f>SUM(S6:S30)-S30</f>
        <v>957488</v>
      </c>
      <c r="T32" s="22">
        <f>COUNTIF(T6:T25,"&gt;0")+COUNTIF(T6:T25,"*")</f>
        <v>1</v>
      </c>
      <c r="U32" s="63">
        <f>U30-U12</f>
        <v>2</v>
      </c>
      <c r="V32" s="63">
        <f>V30</f>
        <v>8</v>
      </c>
      <c r="W32" s="63">
        <f>SUM(U32:V32)</f>
        <v>10</v>
      </c>
      <c r="X32" s="63">
        <f>X30-X12</f>
        <v>961.65</v>
      </c>
      <c r="Y32" s="63">
        <f>Y30-Y12</f>
        <v>2532.58</v>
      </c>
      <c r="Z32" s="63">
        <f>Z30-Z12</f>
        <v>20000</v>
      </c>
      <c r="AA32" s="63"/>
      <c r="AB32" s="22"/>
    </row>
    <row r="33" spans="1:27" s="49" customFormat="1" ht="35.25" customHeight="1">
      <c r="A33" s="481" t="str">
        <f>'1月 '!A28:B28</f>
        <v>去(110)年</v>
      </c>
      <c r="B33" s="482"/>
      <c r="C33" s="483" t="s">
        <v>72</v>
      </c>
      <c r="D33" s="483"/>
      <c r="E33" s="484"/>
      <c r="F33" s="43"/>
      <c r="G33" s="43">
        <v>22</v>
      </c>
      <c r="H33" s="43">
        <v>0</v>
      </c>
      <c r="I33" s="43">
        <v>41</v>
      </c>
      <c r="J33" s="43">
        <v>474</v>
      </c>
      <c r="K33" s="43">
        <v>494</v>
      </c>
      <c r="L33" s="43">
        <v>39</v>
      </c>
      <c r="M33" s="43">
        <v>0</v>
      </c>
      <c r="N33" s="43">
        <v>0</v>
      </c>
      <c r="O33" s="43">
        <v>0</v>
      </c>
      <c r="P33" s="334">
        <v>1070</v>
      </c>
      <c r="Q33" s="44">
        <v>128364.96999999999</v>
      </c>
      <c r="R33" s="44">
        <v>134526.72</v>
      </c>
      <c r="S33" s="45">
        <v>1076200</v>
      </c>
      <c r="T33" s="46"/>
      <c r="U33" s="43">
        <v>0</v>
      </c>
      <c r="V33" s="43">
        <v>44</v>
      </c>
      <c r="W33" s="43">
        <v>44</v>
      </c>
      <c r="X33" s="44">
        <v>4349.4400000000005</v>
      </c>
      <c r="Y33" s="44">
        <v>11353.67</v>
      </c>
      <c r="Z33" s="47">
        <v>112000</v>
      </c>
      <c r="AA33" s="48"/>
    </row>
    <row r="34" spans="1:27" s="49" customFormat="1" ht="35.25" customHeight="1" thickBot="1">
      <c r="A34" s="475" t="str">
        <f>'1月 '!A29:E29</f>
        <v>110與111年同月推案增減率</v>
      </c>
      <c r="B34" s="476"/>
      <c r="C34" s="476"/>
      <c r="D34" s="476"/>
      <c r="E34" s="476"/>
      <c r="F34" s="50"/>
      <c r="G34" s="50"/>
      <c r="H34" s="50"/>
      <c r="I34" s="50"/>
      <c r="J34" s="50"/>
      <c r="K34" s="50"/>
      <c r="L34" s="50"/>
      <c r="M34" s="50"/>
      <c r="N34" s="51"/>
      <c r="O34" s="477">
        <f>(P30-P33)/P33</f>
        <v>-0.2738317757009346</v>
      </c>
      <c r="P34" s="478"/>
      <c r="Q34" s="52"/>
      <c r="R34" s="52"/>
      <c r="S34" s="53">
        <f>(S30-S33)/S33</f>
        <v>-0.11030663445456235</v>
      </c>
      <c r="T34" s="54"/>
      <c r="U34" s="477">
        <f>(W30-W33)/W33</f>
        <v>-0.7727272727272727</v>
      </c>
      <c r="V34" s="479"/>
      <c r="W34" s="480"/>
      <c r="X34" s="52"/>
      <c r="Y34" s="52"/>
      <c r="Z34" s="55">
        <f>(Z30-Z33)/Z33</f>
        <v>-0.8214285714285714</v>
      </c>
      <c r="AA34" s="56"/>
    </row>
    <row r="36" spans="1:5" ht="15.75">
      <c r="A36" s="489"/>
      <c r="B36" s="490"/>
      <c r="C36" s="490"/>
      <c r="D36" s="490"/>
      <c r="E36" s="490"/>
    </row>
    <row r="37" ht="15.75">
      <c r="B37" s="58"/>
    </row>
  </sheetData>
  <sheetProtection/>
  <mergeCells count="34">
    <mergeCell ref="A1:P1"/>
    <mergeCell ref="E3:E5"/>
    <mergeCell ref="F3:F5"/>
    <mergeCell ref="T3:T5"/>
    <mergeCell ref="U3:W3"/>
    <mergeCell ref="H4:H5"/>
    <mergeCell ref="I4:O4"/>
    <mergeCell ref="S3:S5"/>
    <mergeCell ref="T2:Z2"/>
    <mergeCell ref="G4:G5"/>
    <mergeCell ref="O34:P34"/>
    <mergeCell ref="U34:W34"/>
    <mergeCell ref="A36:E36"/>
    <mergeCell ref="A30:E30"/>
    <mergeCell ref="A33:B33"/>
    <mergeCell ref="C33:E33"/>
    <mergeCell ref="A34:E34"/>
    <mergeCell ref="AA2:AA5"/>
    <mergeCell ref="A3:A5"/>
    <mergeCell ref="B3:B5"/>
    <mergeCell ref="C3:C5"/>
    <mergeCell ref="D3:D5"/>
    <mergeCell ref="Z3:Z5"/>
    <mergeCell ref="P4:P5"/>
    <mergeCell ref="X3:X5"/>
    <mergeCell ref="Y3:Y5"/>
    <mergeCell ref="A2:E2"/>
    <mergeCell ref="G3:P3"/>
    <mergeCell ref="Q3:Q5"/>
    <mergeCell ref="F2:S2"/>
    <mergeCell ref="V4:V5"/>
    <mergeCell ref="W4:W5"/>
    <mergeCell ref="R3:R5"/>
    <mergeCell ref="U4:U5"/>
  </mergeCells>
  <printOptions horizontalCentered="1"/>
  <pageMargins left="0.3937007874015748" right="0.3937007874015748" top="0.8661417322834646" bottom="0.8661417322834646" header="0.5118110236220472" footer="0.5118110236220472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D44"/>
  <sheetViews>
    <sheetView zoomScale="70" zoomScaleNormal="70" zoomScaleSheetLayoutView="55" zoomScalePageLayoutView="0" workbookViewId="0" topLeftCell="A7">
      <selection activeCell="R1" sqref="R1"/>
    </sheetView>
  </sheetViews>
  <sheetFormatPr defaultColWidth="0" defaultRowHeight="16.5"/>
  <cols>
    <col min="1" max="1" width="4.125" style="108" customWidth="1"/>
    <col min="2" max="2" width="7.875" style="108" customWidth="1"/>
    <col min="3" max="3" width="6.75390625" style="257" customWidth="1"/>
    <col min="4" max="4" width="7.25390625" style="108" customWidth="1"/>
    <col min="5" max="5" width="6.75390625" style="108" customWidth="1"/>
    <col min="6" max="15" width="5.25390625" style="108" customWidth="1"/>
    <col min="16" max="16" width="6.75390625" style="108" customWidth="1"/>
    <col min="17" max="17" width="13.00390625" style="108" customWidth="1"/>
    <col min="18" max="18" width="13.25390625" style="108" customWidth="1"/>
    <col min="19" max="19" width="11.75390625" style="268" customWidth="1"/>
    <col min="20" max="20" width="5.125" style="108" customWidth="1"/>
    <col min="21" max="23" width="5.75390625" style="108" customWidth="1"/>
    <col min="24" max="24" width="11.25390625" style="108" bestFit="1" customWidth="1"/>
    <col min="25" max="25" width="11.875" style="108" bestFit="1" customWidth="1"/>
    <col min="26" max="26" width="10.25390625" style="108" customWidth="1"/>
    <col min="27" max="27" width="9.875" style="108" customWidth="1"/>
    <col min="28" max="28" width="9.00390625" style="106" bestFit="1" customWidth="1"/>
    <col min="29" max="29" width="7.375" style="228" customWidth="1"/>
    <col min="30" max="30" width="10.00390625" style="108" customWidth="1"/>
    <col min="31" max="31" width="6.75390625" style="108" customWidth="1"/>
    <col min="32" max="36" width="0" style="108" hidden="1" customWidth="1"/>
    <col min="37" max="16384" width="9.00390625" style="108" hidden="1" customWidth="1"/>
  </cols>
  <sheetData>
    <row r="1" spans="1:27" ht="42" customHeight="1" thickBot="1">
      <c r="A1" s="471" t="s">
        <v>110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292" t="str">
        <f>'1月 '!Q1</f>
        <v>111年</v>
      </c>
      <c r="R1" s="292" t="s">
        <v>257</v>
      </c>
      <c r="S1" s="291"/>
      <c r="T1" s="291"/>
      <c r="U1" s="291"/>
      <c r="V1" s="291"/>
      <c r="W1" s="291"/>
      <c r="X1" s="291"/>
      <c r="Y1" s="291"/>
      <c r="Z1" s="291"/>
      <c r="AA1" s="291"/>
    </row>
    <row r="2" spans="1:27" ht="30" customHeight="1">
      <c r="A2" s="525" t="s">
        <v>1</v>
      </c>
      <c r="B2" s="526"/>
      <c r="C2" s="526"/>
      <c r="D2" s="526"/>
      <c r="E2" s="527"/>
      <c r="F2" s="508" t="s">
        <v>2</v>
      </c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10"/>
      <c r="T2" s="542" t="s">
        <v>102</v>
      </c>
      <c r="U2" s="509"/>
      <c r="V2" s="509"/>
      <c r="W2" s="509"/>
      <c r="X2" s="509"/>
      <c r="Y2" s="509"/>
      <c r="Z2" s="543"/>
      <c r="AA2" s="513" t="s">
        <v>44</v>
      </c>
    </row>
    <row r="3" spans="1:27" ht="20.25" customHeight="1">
      <c r="A3" s="516" t="s">
        <v>4</v>
      </c>
      <c r="B3" s="505" t="s">
        <v>5</v>
      </c>
      <c r="C3" s="519" t="s">
        <v>6</v>
      </c>
      <c r="D3" s="519" t="s">
        <v>45</v>
      </c>
      <c r="E3" s="505" t="s">
        <v>46</v>
      </c>
      <c r="F3" s="523" t="s">
        <v>47</v>
      </c>
      <c r="G3" s="502" t="s">
        <v>48</v>
      </c>
      <c r="H3" s="503"/>
      <c r="I3" s="503"/>
      <c r="J3" s="503"/>
      <c r="K3" s="503"/>
      <c r="L3" s="503"/>
      <c r="M3" s="503"/>
      <c r="N3" s="503"/>
      <c r="O3" s="503"/>
      <c r="P3" s="504"/>
      <c r="Q3" s="505" t="s">
        <v>49</v>
      </c>
      <c r="R3" s="512" t="s">
        <v>54</v>
      </c>
      <c r="S3" s="539" t="s">
        <v>50</v>
      </c>
      <c r="T3" s="534" t="s">
        <v>51</v>
      </c>
      <c r="U3" s="535" t="s">
        <v>52</v>
      </c>
      <c r="V3" s="535"/>
      <c r="W3" s="535"/>
      <c r="X3" s="512" t="s">
        <v>53</v>
      </c>
      <c r="Y3" s="512" t="s">
        <v>55</v>
      </c>
      <c r="Z3" s="522" t="s">
        <v>56</v>
      </c>
      <c r="AA3" s="514"/>
    </row>
    <row r="4" spans="1:27" ht="20.25" customHeight="1">
      <c r="A4" s="517"/>
      <c r="B4" s="506"/>
      <c r="C4" s="520"/>
      <c r="D4" s="520"/>
      <c r="E4" s="506"/>
      <c r="F4" s="533"/>
      <c r="G4" s="523" t="s">
        <v>57</v>
      </c>
      <c r="H4" s="523" t="s">
        <v>58</v>
      </c>
      <c r="I4" s="536" t="s">
        <v>59</v>
      </c>
      <c r="J4" s="537"/>
      <c r="K4" s="537"/>
      <c r="L4" s="537"/>
      <c r="M4" s="537"/>
      <c r="N4" s="537"/>
      <c r="O4" s="538"/>
      <c r="P4" s="523" t="s">
        <v>60</v>
      </c>
      <c r="Q4" s="506"/>
      <c r="R4" s="512"/>
      <c r="S4" s="540"/>
      <c r="T4" s="534"/>
      <c r="U4" s="511" t="s">
        <v>61</v>
      </c>
      <c r="V4" s="511" t="s">
        <v>62</v>
      </c>
      <c r="W4" s="511" t="s">
        <v>60</v>
      </c>
      <c r="X4" s="512"/>
      <c r="Y4" s="512"/>
      <c r="Z4" s="522"/>
      <c r="AA4" s="514"/>
    </row>
    <row r="5" spans="1:29" s="246" customFormat="1" ht="20.25" customHeight="1">
      <c r="A5" s="518"/>
      <c r="B5" s="507"/>
      <c r="C5" s="521"/>
      <c r="D5" s="521"/>
      <c r="E5" s="507"/>
      <c r="F5" s="524"/>
      <c r="G5" s="524"/>
      <c r="H5" s="524"/>
      <c r="I5" s="242" t="s">
        <v>63</v>
      </c>
      <c r="J5" s="242" t="s">
        <v>64</v>
      </c>
      <c r="K5" s="242" t="s">
        <v>65</v>
      </c>
      <c r="L5" s="242" t="s">
        <v>66</v>
      </c>
      <c r="M5" s="242" t="s">
        <v>67</v>
      </c>
      <c r="N5" s="242" t="s">
        <v>68</v>
      </c>
      <c r="O5" s="243" t="s">
        <v>69</v>
      </c>
      <c r="P5" s="524"/>
      <c r="Q5" s="507"/>
      <c r="R5" s="512"/>
      <c r="S5" s="541"/>
      <c r="T5" s="534"/>
      <c r="U5" s="511"/>
      <c r="V5" s="511"/>
      <c r="W5" s="511"/>
      <c r="X5" s="512"/>
      <c r="Y5" s="512"/>
      <c r="Z5" s="522"/>
      <c r="AA5" s="515"/>
      <c r="AB5" s="244"/>
      <c r="AC5" s="245"/>
    </row>
    <row r="6" spans="1:29" ht="35.25" customHeight="1">
      <c r="A6" s="97">
        <v>1</v>
      </c>
      <c r="B6" s="252" t="s">
        <v>196</v>
      </c>
      <c r="C6" s="68" t="s">
        <v>121</v>
      </c>
      <c r="D6" s="69" t="s">
        <v>197</v>
      </c>
      <c r="E6" s="67" t="s">
        <v>175</v>
      </c>
      <c r="F6" s="98"/>
      <c r="G6" s="99"/>
      <c r="H6" s="99"/>
      <c r="I6" s="99"/>
      <c r="J6" s="99"/>
      <c r="K6" s="99"/>
      <c r="L6" s="99"/>
      <c r="M6" s="99"/>
      <c r="N6" s="99"/>
      <c r="O6" s="100"/>
      <c r="P6" s="99">
        <v>0</v>
      </c>
      <c r="Q6" s="101"/>
      <c r="R6" s="104"/>
      <c r="S6" s="102"/>
      <c r="T6" s="103">
        <v>5</v>
      </c>
      <c r="U6" s="99">
        <v>0</v>
      </c>
      <c r="V6" s="99">
        <v>6</v>
      </c>
      <c r="W6" s="99">
        <v>6</v>
      </c>
      <c r="X6" s="303">
        <v>599</v>
      </c>
      <c r="Y6" s="303">
        <v>1192.35</v>
      </c>
      <c r="Z6" s="344">
        <v>15000</v>
      </c>
      <c r="AA6" s="247"/>
      <c r="AB6" s="338">
        <v>2500</v>
      </c>
      <c r="AC6" s="107"/>
    </row>
    <row r="7" spans="1:29" ht="35.25" customHeight="1">
      <c r="A7" s="97">
        <v>2</v>
      </c>
      <c r="B7" s="67" t="s">
        <v>198</v>
      </c>
      <c r="C7" s="68" t="s">
        <v>121</v>
      </c>
      <c r="D7" s="69" t="s">
        <v>199</v>
      </c>
      <c r="E7" s="67" t="s">
        <v>127</v>
      </c>
      <c r="F7" s="98" t="s">
        <v>124</v>
      </c>
      <c r="G7" s="99">
        <v>0</v>
      </c>
      <c r="H7" s="99">
        <v>0</v>
      </c>
      <c r="I7" s="99">
        <v>0</v>
      </c>
      <c r="J7" s="99">
        <v>57</v>
      </c>
      <c r="K7" s="99">
        <v>143</v>
      </c>
      <c r="L7" s="99">
        <v>30</v>
      </c>
      <c r="M7" s="99">
        <v>0</v>
      </c>
      <c r="N7" s="99">
        <v>0</v>
      </c>
      <c r="O7" s="100">
        <v>0</v>
      </c>
      <c r="P7" s="99">
        <v>230</v>
      </c>
      <c r="Q7" s="303">
        <v>31468.4</v>
      </c>
      <c r="R7" s="303">
        <v>34510.4</v>
      </c>
      <c r="S7" s="343">
        <v>290000</v>
      </c>
      <c r="T7" s="103"/>
      <c r="U7" s="99"/>
      <c r="V7" s="99"/>
      <c r="W7" s="99">
        <v>0</v>
      </c>
      <c r="X7" s="303"/>
      <c r="Y7" s="303"/>
      <c r="Z7" s="344"/>
      <c r="AA7" s="249"/>
      <c r="AB7" s="336">
        <v>27.779384937596006</v>
      </c>
      <c r="AC7" s="107"/>
    </row>
    <row r="8" spans="1:30" ht="35.25" customHeight="1">
      <c r="A8" s="97">
        <v>3</v>
      </c>
      <c r="B8" s="67" t="s">
        <v>200</v>
      </c>
      <c r="C8" s="68" t="s">
        <v>182</v>
      </c>
      <c r="D8" s="69" t="s">
        <v>183</v>
      </c>
      <c r="E8" s="67" t="s">
        <v>130</v>
      </c>
      <c r="F8" s="98" t="s">
        <v>184</v>
      </c>
      <c r="G8" s="99">
        <v>0</v>
      </c>
      <c r="H8" s="99">
        <v>0</v>
      </c>
      <c r="I8" s="99">
        <v>0</v>
      </c>
      <c r="J8" s="99">
        <v>111</v>
      </c>
      <c r="K8" s="99">
        <v>112</v>
      </c>
      <c r="L8" s="99">
        <v>0</v>
      </c>
      <c r="M8" s="99">
        <v>0</v>
      </c>
      <c r="N8" s="99">
        <v>0</v>
      </c>
      <c r="O8" s="100">
        <v>0</v>
      </c>
      <c r="P8" s="99">
        <v>223</v>
      </c>
      <c r="Q8" s="303">
        <v>23813.83</v>
      </c>
      <c r="R8" s="303">
        <v>24197.95</v>
      </c>
      <c r="S8" s="343">
        <v>273700</v>
      </c>
      <c r="T8" s="103"/>
      <c r="U8" s="99"/>
      <c r="V8" s="99"/>
      <c r="W8" s="99">
        <v>0</v>
      </c>
      <c r="X8" s="303"/>
      <c r="Y8" s="303"/>
      <c r="Z8" s="344"/>
      <c r="AA8" s="250"/>
      <c r="AB8" s="336">
        <v>37.3913239935512</v>
      </c>
      <c r="AC8" s="107"/>
      <c r="AD8" s="251"/>
    </row>
    <row r="9" spans="1:29" ht="35.25" customHeight="1">
      <c r="A9" s="97">
        <v>4</v>
      </c>
      <c r="B9" s="67" t="s">
        <v>201</v>
      </c>
      <c r="C9" s="68" t="s">
        <v>133</v>
      </c>
      <c r="D9" s="341" t="s">
        <v>202</v>
      </c>
      <c r="E9" s="67" t="s">
        <v>123</v>
      </c>
      <c r="F9" s="98" t="s">
        <v>203</v>
      </c>
      <c r="G9" s="99">
        <v>6</v>
      </c>
      <c r="H9" s="99">
        <v>0</v>
      </c>
      <c r="I9" s="99">
        <v>0</v>
      </c>
      <c r="J9" s="99">
        <v>0</v>
      </c>
      <c r="K9" s="99">
        <v>0</v>
      </c>
      <c r="L9" s="99">
        <v>114</v>
      </c>
      <c r="M9" s="99">
        <v>0</v>
      </c>
      <c r="N9" s="99">
        <v>0</v>
      </c>
      <c r="O9" s="100">
        <v>0</v>
      </c>
      <c r="P9" s="99">
        <v>120</v>
      </c>
      <c r="Q9" s="303">
        <v>29086.49</v>
      </c>
      <c r="R9" s="303">
        <v>30679.45</v>
      </c>
      <c r="S9" s="343">
        <v>400000</v>
      </c>
      <c r="T9" s="103"/>
      <c r="U9" s="99"/>
      <c r="V9" s="99"/>
      <c r="W9" s="99">
        <v>0</v>
      </c>
      <c r="X9" s="303"/>
      <c r="Y9" s="303"/>
      <c r="Z9" s="344"/>
      <c r="AA9" s="249"/>
      <c r="AB9" s="336">
        <v>43.10096985398294</v>
      </c>
      <c r="AC9" s="107"/>
    </row>
    <row r="10" spans="1:29" ht="35.25" customHeight="1">
      <c r="A10" s="97">
        <v>5</v>
      </c>
      <c r="B10" s="67" t="s">
        <v>204</v>
      </c>
      <c r="C10" s="68" t="s">
        <v>133</v>
      </c>
      <c r="D10" s="340" t="s">
        <v>205</v>
      </c>
      <c r="E10" s="67" t="s">
        <v>123</v>
      </c>
      <c r="F10" s="98" t="s">
        <v>206</v>
      </c>
      <c r="G10" s="99">
        <v>3</v>
      </c>
      <c r="H10" s="99">
        <v>0</v>
      </c>
      <c r="I10" s="99">
        <v>0</v>
      </c>
      <c r="J10" s="99">
        <v>14</v>
      </c>
      <c r="K10" s="99">
        <v>18</v>
      </c>
      <c r="L10" s="99">
        <v>0</v>
      </c>
      <c r="M10" s="99">
        <v>0</v>
      </c>
      <c r="N10" s="99">
        <v>0</v>
      </c>
      <c r="O10" s="100">
        <v>0</v>
      </c>
      <c r="P10" s="99">
        <v>35</v>
      </c>
      <c r="Q10" s="303">
        <v>5904.23</v>
      </c>
      <c r="R10" s="303">
        <v>6102.39</v>
      </c>
      <c r="S10" s="343">
        <v>45000</v>
      </c>
      <c r="T10" s="103"/>
      <c r="U10" s="99"/>
      <c r="V10" s="99"/>
      <c r="W10" s="99">
        <v>0</v>
      </c>
      <c r="X10" s="303"/>
      <c r="Y10" s="303"/>
      <c r="Z10" s="344"/>
      <c r="AA10" s="253"/>
      <c r="AB10" s="336">
        <v>24.3773882984392</v>
      </c>
      <c r="AC10" s="107"/>
    </row>
    <row r="11" spans="1:29" ht="35.25" customHeight="1">
      <c r="A11" s="97">
        <v>6</v>
      </c>
      <c r="B11" s="67" t="s">
        <v>207</v>
      </c>
      <c r="C11" s="68" t="s">
        <v>137</v>
      </c>
      <c r="D11" s="69" t="s">
        <v>208</v>
      </c>
      <c r="E11" s="67" t="s">
        <v>209</v>
      </c>
      <c r="F11" s="98" t="s">
        <v>210</v>
      </c>
      <c r="G11" s="99">
        <v>2</v>
      </c>
      <c r="H11" s="99">
        <v>0</v>
      </c>
      <c r="I11" s="99">
        <v>0</v>
      </c>
      <c r="J11" s="99">
        <v>22</v>
      </c>
      <c r="K11" s="99">
        <v>42</v>
      </c>
      <c r="L11" s="99">
        <v>0</v>
      </c>
      <c r="M11" s="99">
        <v>0</v>
      </c>
      <c r="N11" s="99">
        <v>0</v>
      </c>
      <c r="O11" s="100">
        <v>0</v>
      </c>
      <c r="P11" s="99">
        <v>66</v>
      </c>
      <c r="Q11" s="303">
        <v>8482.69</v>
      </c>
      <c r="R11" s="303">
        <v>8933.09</v>
      </c>
      <c r="S11" s="343">
        <v>107000</v>
      </c>
      <c r="T11" s="103"/>
      <c r="U11" s="99"/>
      <c r="V11" s="99"/>
      <c r="W11" s="99">
        <v>0</v>
      </c>
      <c r="X11" s="303"/>
      <c r="Y11" s="303"/>
      <c r="Z11" s="344"/>
      <c r="AA11" s="115"/>
      <c r="AB11" s="336">
        <v>39.59648993399404</v>
      </c>
      <c r="AC11" s="107"/>
    </row>
    <row r="12" spans="1:29" ht="35.25" customHeight="1">
      <c r="A12" s="97">
        <v>7</v>
      </c>
      <c r="B12" s="67" t="s">
        <v>211</v>
      </c>
      <c r="C12" s="68" t="s">
        <v>212</v>
      </c>
      <c r="D12" s="69" t="s">
        <v>213</v>
      </c>
      <c r="E12" s="67" t="s">
        <v>154</v>
      </c>
      <c r="F12" s="98" t="s">
        <v>214</v>
      </c>
      <c r="G12" s="99">
        <v>10</v>
      </c>
      <c r="H12" s="99">
        <v>0</v>
      </c>
      <c r="I12" s="99">
        <v>318</v>
      </c>
      <c r="J12" s="99">
        <v>613</v>
      </c>
      <c r="K12" s="99">
        <v>174</v>
      </c>
      <c r="L12" s="99">
        <v>0</v>
      </c>
      <c r="M12" s="99">
        <v>0</v>
      </c>
      <c r="N12" s="99">
        <v>0</v>
      </c>
      <c r="O12" s="100">
        <v>0</v>
      </c>
      <c r="P12" s="99">
        <v>1115</v>
      </c>
      <c r="Q12" s="303">
        <v>83100.07</v>
      </c>
      <c r="R12" s="303">
        <v>85690.55</v>
      </c>
      <c r="S12" s="343">
        <v>1330000</v>
      </c>
      <c r="T12" s="103"/>
      <c r="U12" s="99"/>
      <c r="V12" s="99"/>
      <c r="W12" s="99">
        <v>0</v>
      </c>
      <c r="X12" s="303"/>
      <c r="Y12" s="303"/>
      <c r="Z12" s="344"/>
      <c r="AA12" s="254"/>
      <c r="AB12" s="337">
        <v>51.308974150312174</v>
      </c>
      <c r="AC12" s="107"/>
    </row>
    <row r="13" spans="1:29" ht="35.25" customHeight="1">
      <c r="A13" s="97">
        <v>8</v>
      </c>
      <c r="B13" s="67" t="s">
        <v>215</v>
      </c>
      <c r="C13" s="68" t="s">
        <v>144</v>
      </c>
      <c r="D13" s="69" t="s">
        <v>216</v>
      </c>
      <c r="E13" s="340" t="s">
        <v>217</v>
      </c>
      <c r="F13" s="98"/>
      <c r="G13" s="99"/>
      <c r="H13" s="99"/>
      <c r="I13" s="99"/>
      <c r="J13" s="99"/>
      <c r="K13" s="99"/>
      <c r="L13" s="99"/>
      <c r="M13" s="99"/>
      <c r="N13" s="99"/>
      <c r="O13" s="100"/>
      <c r="P13" s="99">
        <v>0</v>
      </c>
      <c r="Q13" s="303"/>
      <c r="R13" s="303"/>
      <c r="S13" s="343"/>
      <c r="T13" s="103" t="s">
        <v>171</v>
      </c>
      <c r="U13" s="99">
        <v>0</v>
      </c>
      <c r="V13" s="99">
        <v>2</v>
      </c>
      <c r="W13" s="99">
        <v>2</v>
      </c>
      <c r="X13" s="303">
        <v>171.9</v>
      </c>
      <c r="Y13" s="303">
        <v>461.92</v>
      </c>
      <c r="Z13" s="344">
        <v>5000</v>
      </c>
      <c r="AA13" s="109"/>
      <c r="AB13" s="338">
        <v>2500</v>
      </c>
      <c r="AC13" s="107"/>
    </row>
    <row r="14" spans="1:29" ht="35.25" customHeight="1">
      <c r="A14" s="97">
        <v>9</v>
      </c>
      <c r="B14" s="67" t="s">
        <v>125</v>
      </c>
      <c r="C14" s="68" t="s">
        <v>144</v>
      </c>
      <c r="D14" s="340" t="s">
        <v>218</v>
      </c>
      <c r="E14" s="67" t="s">
        <v>123</v>
      </c>
      <c r="F14" s="98" t="s">
        <v>219</v>
      </c>
      <c r="G14" s="99">
        <v>2</v>
      </c>
      <c r="H14" s="99">
        <v>0</v>
      </c>
      <c r="I14" s="99">
        <v>0</v>
      </c>
      <c r="J14" s="99">
        <v>0</v>
      </c>
      <c r="K14" s="99">
        <v>58</v>
      </c>
      <c r="L14" s="99">
        <v>24</v>
      </c>
      <c r="M14" s="99">
        <v>0</v>
      </c>
      <c r="N14" s="99">
        <v>0</v>
      </c>
      <c r="O14" s="100">
        <v>0</v>
      </c>
      <c r="P14" s="99">
        <v>84</v>
      </c>
      <c r="Q14" s="303">
        <v>12588.69</v>
      </c>
      <c r="R14" s="303">
        <v>13076.73</v>
      </c>
      <c r="S14" s="343">
        <v>125250</v>
      </c>
      <c r="T14" s="103"/>
      <c r="U14" s="99"/>
      <c r="V14" s="99"/>
      <c r="W14" s="99">
        <v>0</v>
      </c>
      <c r="X14" s="303"/>
      <c r="Y14" s="303"/>
      <c r="Z14" s="344"/>
      <c r="AA14" s="249"/>
      <c r="AB14" s="336">
        <v>31.663082955514074</v>
      </c>
      <c r="AC14" s="107"/>
    </row>
    <row r="15" spans="1:29" s="269" customFormat="1" ht="35.25" customHeight="1">
      <c r="A15" s="97">
        <v>10</v>
      </c>
      <c r="B15" s="67" t="s">
        <v>220</v>
      </c>
      <c r="C15" s="68" t="s">
        <v>144</v>
      </c>
      <c r="D15" s="340" t="s">
        <v>221</v>
      </c>
      <c r="E15" s="67" t="s">
        <v>222</v>
      </c>
      <c r="F15" s="98" t="s">
        <v>223</v>
      </c>
      <c r="G15" s="99">
        <v>0</v>
      </c>
      <c r="H15" s="99">
        <v>0</v>
      </c>
      <c r="I15" s="99">
        <v>0</v>
      </c>
      <c r="J15" s="99">
        <v>5</v>
      </c>
      <c r="K15" s="99">
        <v>17</v>
      </c>
      <c r="L15" s="99">
        <v>5</v>
      </c>
      <c r="M15" s="99">
        <v>0</v>
      </c>
      <c r="N15" s="99">
        <v>0</v>
      </c>
      <c r="O15" s="100">
        <v>0</v>
      </c>
      <c r="P15" s="99">
        <v>27</v>
      </c>
      <c r="Q15" s="303">
        <v>3739.6</v>
      </c>
      <c r="R15" s="303">
        <v>3779.12</v>
      </c>
      <c r="S15" s="343">
        <v>33800</v>
      </c>
      <c r="T15" s="103"/>
      <c r="U15" s="99"/>
      <c r="V15" s="99"/>
      <c r="W15" s="99">
        <v>0</v>
      </c>
      <c r="X15" s="303"/>
      <c r="Y15" s="303"/>
      <c r="Z15" s="344"/>
      <c r="AA15" s="249"/>
      <c r="AB15" s="336">
        <v>29.56654914109175</v>
      </c>
      <c r="AC15" s="107"/>
    </row>
    <row r="16" spans="1:29" s="269" customFormat="1" ht="35.25" customHeight="1">
      <c r="A16" s="97">
        <v>11</v>
      </c>
      <c r="B16" s="67" t="s">
        <v>224</v>
      </c>
      <c r="C16" s="68" t="s">
        <v>152</v>
      </c>
      <c r="D16" s="342" t="s">
        <v>225</v>
      </c>
      <c r="E16" s="67" t="s">
        <v>175</v>
      </c>
      <c r="F16" s="98"/>
      <c r="G16" s="99"/>
      <c r="H16" s="99"/>
      <c r="I16" s="99"/>
      <c r="J16" s="99"/>
      <c r="K16" s="99"/>
      <c r="L16" s="99"/>
      <c r="M16" s="99"/>
      <c r="N16" s="99"/>
      <c r="O16" s="100"/>
      <c r="P16" s="99">
        <v>0</v>
      </c>
      <c r="Q16" s="303"/>
      <c r="R16" s="303"/>
      <c r="S16" s="343"/>
      <c r="T16" s="103">
        <v>5</v>
      </c>
      <c r="U16" s="99">
        <v>0</v>
      </c>
      <c r="V16" s="99">
        <v>27</v>
      </c>
      <c r="W16" s="99">
        <v>27</v>
      </c>
      <c r="X16" s="303">
        <v>3311.54</v>
      </c>
      <c r="Y16" s="303">
        <v>5836.56</v>
      </c>
      <c r="Z16" s="344">
        <v>54000</v>
      </c>
      <c r="AA16" s="249"/>
      <c r="AB16" s="338">
        <v>2000</v>
      </c>
      <c r="AC16" s="107"/>
    </row>
    <row r="17" spans="1:29" s="269" customFormat="1" ht="35.25" customHeight="1">
      <c r="A17" s="97">
        <v>12</v>
      </c>
      <c r="B17" s="67" t="s">
        <v>226</v>
      </c>
      <c r="C17" s="68" t="s">
        <v>152</v>
      </c>
      <c r="D17" s="340" t="s">
        <v>227</v>
      </c>
      <c r="E17" s="67" t="s">
        <v>228</v>
      </c>
      <c r="F17" s="98" t="s">
        <v>171</v>
      </c>
      <c r="G17" s="99">
        <v>0</v>
      </c>
      <c r="H17" s="99">
        <v>0</v>
      </c>
      <c r="I17" s="99">
        <v>0</v>
      </c>
      <c r="J17" s="99">
        <v>20</v>
      </c>
      <c r="K17" s="99">
        <v>14</v>
      </c>
      <c r="L17" s="99">
        <v>0</v>
      </c>
      <c r="M17" s="99">
        <v>0</v>
      </c>
      <c r="N17" s="99">
        <v>0</v>
      </c>
      <c r="O17" s="100">
        <v>0</v>
      </c>
      <c r="P17" s="99">
        <v>34</v>
      </c>
      <c r="Q17" s="303">
        <v>3179.18</v>
      </c>
      <c r="R17" s="303">
        <v>3381.44</v>
      </c>
      <c r="S17" s="343">
        <v>22000</v>
      </c>
      <c r="T17" s="103"/>
      <c r="U17" s="99"/>
      <c r="V17" s="99"/>
      <c r="W17" s="99">
        <v>0</v>
      </c>
      <c r="X17" s="303"/>
      <c r="Y17" s="303"/>
      <c r="Z17" s="344"/>
      <c r="AA17" s="339" t="s">
        <v>172</v>
      </c>
      <c r="AB17" s="336">
        <v>21.507781515352256</v>
      </c>
      <c r="AC17" s="107"/>
    </row>
    <row r="18" spans="1:29" s="269" customFormat="1" ht="35.25" customHeight="1">
      <c r="A18" s="97">
        <v>13</v>
      </c>
      <c r="B18" s="67" t="s">
        <v>229</v>
      </c>
      <c r="C18" s="68" t="s">
        <v>152</v>
      </c>
      <c r="D18" s="286" t="s">
        <v>230</v>
      </c>
      <c r="E18" s="67" t="s">
        <v>231</v>
      </c>
      <c r="F18" s="98"/>
      <c r="G18" s="99"/>
      <c r="H18" s="99"/>
      <c r="I18" s="99"/>
      <c r="J18" s="99"/>
      <c r="K18" s="99"/>
      <c r="L18" s="99"/>
      <c r="M18" s="99"/>
      <c r="N18" s="99"/>
      <c r="O18" s="100"/>
      <c r="P18" s="99">
        <v>0</v>
      </c>
      <c r="Q18" s="303"/>
      <c r="R18" s="303"/>
      <c r="S18" s="343"/>
      <c r="T18" s="103">
        <v>4</v>
      </c>
      <c r="U18" s="99">
        <v>0</v>
      </c>
      <c r="V18" s="99">
        <v>10</v>
      </c>
      <c r="W18" s="99">
        <v>10</v>
      </c>
      <c r="X18" s="303">
        <v>1237.18</v>
      </c>
      <c r="Y18" s="303">
        <v>2957.81</v>
      </c>
      <c r="Z18" s="344">
        <v>27000</v>
      </c>
      <c r="AA18" s="249"/>
      <c r="AB18" s="338">
        <v>2700</v>
      </c>
      <c r="AC18" s="107"/>
    </row>
    <row r="19" spans="1:29" s="269" customFormat="1" ht="35.25" customHeight="1" hidden="1">
      <c r="A19" s="97"/>
      <c r="B19" s="67"/>
      <c r="C19" s="68"/>
      <c r="D19" s="286"/>
      <c r="E19" s="67"/>
      <c r="F19" s="98"/>
      <c r="G19" s="99"/>
      <c r="H19" s="99"/>
      <c r="I19" s="99"/>
      <c r="J19" s="99"/>
      <c r="K19" s="99"/>
      <c r="L19" s="99"/>
      <c r="M19" s="99"/>
      <c r="N19" s="99"/>
      <c r="O19" s="100"/>
      <c r="P19" s="99"/>
      <c r="Q19" s="303"/>
      <c r="R19" s="303"/>
      <c r="S19" s="343"/>
      <c r="T19" s="103"/>
      <c r="U19" s="99"/>
      <c r="V19" s="99"/>
      <c r="W19" s="99"/>
      <c r="X19" s="303"/>
      <c r="Y19" s="303"/>
      <c r="Z19" s="344"/>
      <c r="AA19" s="249"/>
      <c r="AB19" s="106"/>
      <c r="AC19" s="107"/>
    </row>
    <row r="20" spans="1:29" s="269" customFormat="1" ht="35.25" customHeight="1" hidden="1">
      <c r="A20" s="97"/>
      <c r="B20" s="67"/>
      <c r="C20" s="68"/>
      <c r="D20" s="286"/>
      <c r="E20" s="67"/>
      <c r="F20" s="98"/>
      <c r="G20" s="99"/>
      <c r="H20" s="99"/>
      <c r="I20" s="99"/>
      <c r="J20" s="99"/>
      <c r="K20" s="99"/>
      <c r="L20" s="99"/>
      <c r="M20" s="99"/>
      <c r="N20" s="99"/>
      <c r="O20" s="100"/>
      <c r="P20" s="99"/>
      <c r="Q20" s="303"/>
      <c r="R20" s="303"/>
      <c r="S20" s="343"/>
      <c r="T20" s="103"/>
      <c r="U20" s="99"/>
      <c r="V20" s="99"/>
      <c r="W20" s="99"/>
      <c r="X20" s="303"/>
      <c r="Y20" s="303"/>
      <c r="Z20" s="344"/>
      <c r="AA20" s="249"/>
      <c r="AB20" s="106"/>
      <c r="AC20" s="107"/>
    </row>
    <row r="21" spans="1:29" s="269" customFormat="1" ht="35.25" customHeight="1" hidden="1">
      <c r="A21" s="97"/>
      <c r="B21" s="67"/>
      <c r="C21" s="68"/>
      <c r="D21" s="286"/>
      <c r="E21" s="67"/>
      <c r="F21" s="98"/>
      <c r="G21" s="99"/>
      <c r="H21" s="99"/>
      <c r="I21" s="99"/>
      <c r="J21" s="99"/>
      <c r="K21" s="99"/>
      <c r="L21" s="99"/>
      <c r="M21" s="99"/>
      <c r="N21" s="99"/>
      <c r="O21" s="100"/>
      <c r="P21" s="99"/>
      <c r="Q21" s="303"/>
      <c r="R21" s="303"/>
      <c r="S21" s="343"/>
      <c r="T21" s="103"/>
      <c r="U21" s="99"/>
      <c r="V21" s="99"/>
      <c r="W21" s="99"/>
      <c r="X21" s="303"/>
      <c r="Y21" s="303"/>
      <c r="Z21" s="344"/>
      <c r="AA21" s="249"/>
      <c r="AB21" s="106"/>
      <c r="AC21" s="107"/>
    </row>
    <row r="22" spans="1:29" s="269" customFormat="1" ht="35.25" customHeight="1" hidden="1">
      <c r="A22" s="97"/>
      <c r="B22" s="67"/>
      <c r="C22" s="68"/>
      <c r="D22" s="286"/>
      <c r="E22" s="67"/>
      <c r="F22" s="98"/>
      <c r="G22" s="99"/>
      <c r="H22" s="99"/>
      <c r="I22" s="99"/>
      <c r="J22" s="99"/>
      <c r="K22" s="99"/>
      <c r="L22" s="99"/>
      <c r="M22" s="99"/>
      <c r="N22" s="99"/>
      <c r="O22" s="100"/>
      <c r="P22" s="99"/>
      <c r="Q22" s="303"/>
      <c r="R22" s="303"/>
      <c r="S22" s="343"/>
      <c r="T22" s="103"/>
      <c r="U22" s="99"/>
      <c r="V22" s="99"/>
      <c r="W22" s="99"/>
      <c r="X22" s="303"/>
      <c r="Y22" s="303"/>
      <c r="Z22" s="344"/>
      <c r="AA22" s="249"/>
      <c r="AB22" s="106"/>
      <c r="AC22" s="107"/>
    </row>
    <row r="23" spans="1:29" s="269" customFormat="1" ht="35.25" customHeight="1" hidden="1">
      <c r="A23" s="97"/>
      <c r="B23" s="67"/>
      <c r="C23" s="68"/>
      <c r="D23" s="286"/>
      <c r="E23" s="67"/>
      <c r="F23" s="98"/>
      <c r="G23" s="99"/>
      <c r="H23" s="99"/>
      <c r="I23" s="99"/>
      <c r="J23" s="99"/>
      <c r="K23" s="99"/>
      <c r="L23" s="99"/>
      <c r="M23" s="99"/>
      <c r="N23" s="99"/>
      <c r="O23" s="100"/>
      <c r="P23" s="99"/>
      <c r="Q23" s="303"/>
      <c r="R23" s="303"/>
      <c r="S23" s="343"/>
      <c r="T23" s="103"/>
      <c r="U23" s="99"/>
      <c r="V23" s="99"/>
      <c r="W23" s="99"/>
      <c r="X23" s="303"/>
      <c r="Y23" s="303"/>
      <c r="Z23" s="344"/>
      <c r="AA23" s="249"/>
      <c r="AB23" s="106"/>
      <c r="AC23" s="107"/>
    </row>
    <row r="24" spans="1:29" s="269" customFormat="1" ht="35.25" customHeight="1" hidden="1">
      <c r="A24" s="97"/>
      <c r="B24" s="67"/>
      <c r="C24" s="68"/>
      <c r="D24" s="286"/>
      <c r="E24" s="67"/>
      <c r="F24" s="98"/>
      <c r="G24" s="99"/>
      <c r="H24" s="99"/>
      <c r="I24" s="99"/>
      <c r="J24" s="99"/>
      <c r="K24" s="99"/>
      <c r="L24" s="99"/>
      <c r="M24" s="99"/>
      <c r="N24" s="99"/>
      <c r="O24" s="100"/>
      <c r="P24" s="99"/>
      <c r="Q24" s="303"/>
      <c r="R24" s="303"/>
      <c r="S24" s="343"/>
      <c r="T24" s="103"/>
      <c r="U24" s="99"/>
      <c r="V24" s="99"/>
      <c r="W24" s="99"/>
      <c r="X24" s="303"/>
      <c r="Y24" s="303"/>
      <c r="Z24" s="344"/>
      <c r="AA24" s="249"/>
      <c r="AB24" s="106"/>
      <c r="AC24" s="107"/>
    </row>
    <row r="25" spans="1:29" s="269" customFormat="1" ht="35.25" customHeight="1" hidden="1">
      <c r="A25" s="97"/>
      <c r="B25" s="67"/>
      <c r="C25" s="68"/>
      <c r="D25" s="286"/>
      <c r="E25" s="67"/>
      <c r="F25" s="98"/>
      <c r="G25" s="99"/>
      <c r="H25" s="99"/>
      <c r="I25" s="99"/>
      <c r="J25" s="99"/>
      <c r="K25" s="99"/>
      <c r="L25" s="99"/>
      <c r="M25" s="99"/>
      <c r="N25" s="99"/>
      <c r="O25" s="100"/>
      <c r="P25" s="99"/>
      <c r="Q25" s="303"/>
      <c r="R25" s="303"/>
      <c r="S25" s="343"/>
      <c r="T25" s="103"/>
      <c r="U25" s="99"/>
      <c r="V25" s="99"/>
      <c r="W25" s="99"/>
      <c r="X25" s="303"/>
      <c r="Y25" s="303"/>
      <c r="Z25" s="344"/>
      <c r="AA25" s="249"/>
      <c r="AB25" s="106"/>
      <c r="AC25" s="107"/>
    </row>
    <row r="26" spans="1:29" s="269" customFormat="1" ht="35.25" customHeight="1" hidden="1">
      <c r="A26" s="97"/>
      <c r="B26" s="67"/>
      <c r="C26" s="68"/>
      <c r="D26" s="286"/>
      <c r="E26" s="67"/>
      <c r="F26" s="98"/>
      <c r="G26" s="99"/>
      <c r="H26" s="99"/>
      <c r="I26" s="99"/>
      <c r="J26" s="99"/>
      <c r="K26" s="99"/>
      <c r="L26" s="99"/>
      <c r="M26" s="99"/>
      <c r="N26" s="99"/>
      <c r="O26" s="100"/>
      <c r="P26" s="99"/>
      <c r="Q26" s="303"/>
      <c r="R26" s="303"/>
      <c r="S26" s="343"/>
      <c r="T26" s="103"/>
      <c r="U26" s="99"/>
      <c r="V26" s="99"/>
      <c r="W26" s="99"/>
      <c r="X26" s="303"/>
      <c r="Y26" s="303"/>
      <c r="Z26" s="344"/>
      <c r="AA26" s="249"/>
      <c r="AB26" s="106"/>
      <c r="AC26" s="107"/>
    </row>
    <row r="27" spans="1:29" ht="35.25" customHeight="1" hidden="1">
      <c r="A27" s="97"/>
      <c r="B27" s="67"/>
      <c r="C27" s="68"/>
      <c r="D27" s="69"/>
      <c r="E27" s="67"/>
      <c r="F27" s="98"/>
      <c r="G27" s="99"/>
      <c r="H27" s="99"/>
      <c r="I27" s="99"/>
      <c r="J27" s="99"/>
      <c r="K27" s="99"/>
      <c r="L27" s="99"/>
      <c r="M27" s="99"/>
      <c r="N27" s="99"/>
      <c r="O27" s="100"/>
      <c r="P27" s="99"/>
      <c r="Q27" s="303"/>
      <c r="R27" s="303"/>
      <c r="S27" s="343"/>
      <c r="T27" s="103"/>
      <c r="U27" s="99"/>
      <c r="V27" s="99"/>
      <c r="W27" s="99"/>
      <c r="X27" s="303"/>
      <c r="Y27" s="303"/>
      <c r="Z27" s="344"/>
      <c r="AA27" s="249"/>
      <c r="AC27" s="107"/>
    </row>
    <row r="28" spans="1:29" ht="35.25" customHeight="1" hidden="1">
      <c r="A28" s="97"/>
      <c r="B28" s="67"/>
      <c r="C28" s="68"/>
      <c r="D28" s="255"/>
      <c r="E28" s="67"/>
      <c r="F28" s="98"/>
      <c r="G28" s="99"/>
      <c r="H28" s="99"/>
      <c r="I28" s="99"/>
      <c r="J28" s="99"/>
      <c r="K28" s="99"/>
      <c r="L28" s="99"/>
      <c r="M28" s="99"/>
      <c r="N28" s="99"/>
      <c r="O28" s="100"/>
      <c r="P28" s="99"/>
      <c r="Q28" s="303"/>
      <c r="R28" s="303"/>
      <c r="S28" s="343"/>
      <c r="T28" s="103"/>
      <c r="U28" s="99"/>
      <c r="V28" s="99"/>
      <c r="W28" s="99"/>
      <c r="X28" s="303"/>
      <c r="Y28" s="303"/>
      <c r="Z28" s="344"/>
      <c r="AA28" s="249"/>
      <c r="AC28" s="107"/>
    </row>
    <row r="29" spans="1:29" ht="35.25" customHeight="1" hidden="1">
      <c r="A29" s="97"/>
      <c r="B29" s="67"/>
      <c r="C29" s="68"/>
      <c r="D29" s="67"/>
      <c r="E29" s="67"/>
      <c r="F29" s="98"/>
      <c r="G29" s="99"/>
      <c r="H29" s="99"/>
      <c r="I29" s="99"/>
      <c r="J29" s="99"/>
      <c r="K29" s="99"/>
      <c r="L29" s="99"/>
      <c r="M29" s="99"/>
      <c r="N29" s="99"/>
      <c r="O29" s="100"/>
      <c r="P29" s="99"/>
      <c r="Q29" s="303"/>
      <c r="R29" s="303"/>
      <c r="S29" s="343"/>
      <c r="T29" s="103"/>
      <c r="U29" s="99"/>
      <c r="V29" s="99"/>
      <c r="W29" s="99"/>
      <c r="X29" s="303"/>
      <c r="Y29" s="303"/>
      <c r="Z29" s="344"/>
      <c r="AA29" s="249"/>
      <c r="AB29" s="248" t="e">
        <f>Z29/W29</f>
        <v>#DIV/0!</v>
      </c>
      <c r="AC29" s="107"/>
    </row>
    <row r="30" spans="1:29" ht="35.25" customHeight="1" hidden="1">
      <c r="A30" s="97"/>
      <c r="B30" s="67"/>
      <c r="C30" s="68"/>
      <c r="D30" s="67"/>
      <c r="E30" s="67"/>
      <c r="F30" s="98"/>
      <c r="G30" s="99"/>
      <c r="H30" s="99"/>
      <c r="I30" s="99"/>
      <c r="J30" s="99"/>
      <c r="K30" s="99"/>
      <c r="L30" s="99"/>
      <c r="M30" s="99"/>
      <c r="N30" s="99"/>
      <c r="O30" s="100"/>
      <c r="P30" s="99"/>
      <c r="Q30" s="303"/>
      <c r="R30" s="303"/>
      <c r="S30" s="343"/>
      <c r="T30" s="103"/>
      <c r="U30" s="99"/>
      <c r="V30" s="99"/>
      <c r="W30" s="99"/>
      <c r="X30" s="303"/>
      <c r="Y30" s="303"/>
      <c r="Z30" s="344"/>
      <c r="AA30" s="249"/>
      <c r="AB30" s="106" t="e">
        <f>S30/(Q30*0.3025)</f>
        <v>#DIV/0!</v>
      </c>
      <c r="AC30" s="107"/>
    </row>
    <row r="31" spans="1:29" ht="35.25" customHeight="1" hidden="1">
      <c r="A31" s="97"/>
      <c r="B31" s="67"/>
      <c r="C31" s="68"/>
      <c r="D31" s="67"/>
      <c r="E31" s="67"/>
      <c r="F31" s="98"/>
      <c r="G31" s="99"/>
      <c r="H31" s="99"/>
      <c r="I31" s="99"/>
      <c r="J31" s="99"/>
      <c r="K31" s="99"/>
      <c r="L31" s="99"/>
      <c r="M31" s="99"/>
      <c r="N31" s="99"/>
      <c r="O31" s="100"/>
      <c r="P31" s="99"/>
      <c r="Q31" s="303"/>
      <c r="R31" s="303"/>
      <c r="S31" s="343"/>
      <c r="T31" s="103"/>
      <c r="U31" s="99"/>
      <c r="V31" s="99"/>
      <c r="W31" s="99"/>
      <c r="X31" s="303"/>
      <c r="Y31" s="303"/>
      <c r="Z31" s="344"/>
      <c r="AA31" s="249"/>
      <c r="AB31" s="248" t="e">
        <f>Z31/W31</f>
        <v>#DIV/0!</v>
      </c>
      <c r="AC31" s="107"/>
    </row>
    <row r="32" spans="1:29" ht="35.25" customHeight="1" hidden="1">
      <c r="A32" s="97">
        <v>15</v>
      </c>
      <c r="B32" s="67"/>
      <c r="C32" s="68"/>
      <c r="D32" s="69"/>
      <c r="E32" s="67"/>
      <c r="F32" s="98"/>
      <c r="G32" s="99"/>
      <c r="H32" s="99"/>
      <c r="I32" s="99"/>
      <c r="J32" s="99"/>
      <c r="K32" s="99"/>
      <c r="L32" s="99"/>
      <c r="M32" s="99"/>
      <c r="N32" s="99"/>
      <c r="O32" s="100"/>
      <c r="P32" s="99">
        <f aca="true" t="shared" si="0" ref="P32:P37">SUM(G32:O32)</f>
        <v>0</v>
      </c>
      <c r="Q32" s="303"/>
      <c r="R32" s="303"/>
      <c r="S32" s="343"/>
      <c r="T32" s="103"/>
      <c r="U32" s="99"/>
      <c r="V32" s="99"/>
      <c r="W32" s="99">
        <f aca="true" t="shared" si="1" ref="W32:W37">SUM(U32:V32)</f>
        <v>0</v>
      </c>
      <c r="X32" s="303"/>
      <c r="Y32" s="303"/>
      <c r="Z32" s="344"/>
      <c r="AA32" s="249"/>
      <c r="AB32" s="248" t="e">
        <f>Z32/W32</f>
        <v>#DIV/0!</v>
      </c>
      <c r="AC32" s="107"/>
    </row>
    <row r="33" spans="1:29" ht="35.25" customHeight="1" hidden="1">
      <c r="A33" s="97">
        <v>16</v>
      </c>
      <c r="B33" s="67"/>
      <c r="C33" s="68"/>
      <c r="D33" s="69"/>
      <c r="E33" s="67"/>
      <c r="F33" s="98"/>
      <c r="G33" s="99"/>
      <c r="H33" s="99"/>
      <c r="I33" s="99"/>
      <c r="J33" s="99"/>
      <c r="K33" s="99"/>
      <c r="L33" s="256"/>
      <c r="M33" s="99"/>
      <c r="N33" s="99"/>
      <c r="O33" s="100"/>
      <c r="P33" s="99"/>
      <c r="Q33" s="303"/>
      <c r="R33" s="303"/>
      <c r="S33" s="343"/>
      <c r="T33" s="103"/>
      <c r="U33" s="99"/>
      <c r="V33" s="99"/>
      <c r="W33" s="99">
        <f t="shared" si="1"/>
        <v>0</v>
      </c>
      <c r="X33" s="303"/>
      <c r="Y33" s="303"/>
      <c r="Z33" s="344"/>
      <c r="AA33" s="249"/>
      <c r="AB33" s="106" t="e">
        <f>S33/(Q33*0.3025)</f>
        <v>#DIV/0!</v>
      </c>
      <c r="AC33" s="107"/>
    </row>
    <row r="34" spans="1:29" ht="35.25" customHeight="1" hidden="1">
      <c r="A34" s="97">
        <v>17</v>
      </c>
      <c r="B34" s="67"/>
      <c r="C34" s="68"/>
      <c r="D34" s="69"/>
      <c r="E34" s="67"/>
      <c r="F34" s="98"/>
      <c r="G34" s="99"/>
      <c r="H34" s="99"/>
      <c r="I34" s="99"/>
      <c r="J34" s="99"/>
      <c r="K34" s="99"/>
      <c r="L34" s="99"/>
      <c r="M34" s="99"/>
      <c r="N34" s="99"/>
      <c r="O34" s="100"/>
      <c r="P34" s="99">
        <f t="shared" si="0"/>
        <v>0</v>
      </c>
      <c r="Q34" s="303"/>
      <c r="R34" s="303"/>
      <c r="S34" s="343"/>
      <c r="T34" s="103"/>
      <c r="U34" s="99"/>
      <c r="V34" s="99"/>
      <c r="W34" s="99">
        <f t="shared" si="1"/>
        <v>0</v>
      </c>
      <c r="X34" s="303"/>
      <c r="Y34" s="303"/>
      <c r="Z34" s="344"/>
      <c r="AA34" s="249"/>
      <c r="AB34" s="248" t="e">
        <f>Z34/W34</f>
        <v>#DIV/0!</v>
      </c>
      <c r="AC34" s="107"/>
    </row>
    <row r="35" spans="1:29" ht="35.25" customHeight="1" hidden="1">
      <c r="A35" s="97">
        <v>18</v>
      </c>
      <c r="B35" s="67"/>
      <c r="C35" s="68"/>
      <c r="D35" s="69"/>
      <c r="E35" s="67"/>
      <c r="F35" s="98"/>
      <c r="G35" s="99"/>
      <c r="H35" s="99"/>
      <c r="I35" s="99"/>
      <c r="J35" s="99"/>
      <c r="K35" s="99"/>
      <c r="L35" s="99"/>
      <c r="M35" s="99"/>
      <c r="N35" s="99"/>
      <c r="O35" s="100"/>
      <c r="P35" s="99">
        <f t="shared" si="0"/>
        <v>0</v>
      </c>
      <c r="Q35" s="303"/>
      <c r="R35" s="303"/>
      <c r="S35" s="343"/>
      <c r="T35" s="103"/>
      <c r="U35" s="99"/>
      <c r="V35" s="99"/>
      <c r="W35" s="99">
        <f t="shared" si="1"/>
        <v>0</v>
      </c>
      <c r="X35" s="303"/>
      <c r="Y35" s="303"/>
      <c r="Z35" s="344"/>
      <c r="AA35" s="249"/>
      <c r="AB35" s="248" t="e">
        <f>Z35/W35</f>
        <v>#DIV/0!</v>
      </c>
      <c r="AC35" s="107"/>
    </row>
    <row r="36" spans="1:29" ht="35.25" customHeight="1" hidden="1">
      <c r="A36" s="97">
        <v>19</v>
      </c>
      <c r="B36" s="67"/>
      <c r="C36" s="68"/>
      <c r="D36" s="69"/>
      <c r="E36" s="67"/>
      <c r="F36" s="98"/>
      <c r="G36" s="99"/>
      <c r="H36" s="99"/>
      <c r="I36" s="99"/>
      <c r="J36" s="99"/>
      <c r="K36" s="99"/>
      <c r="L36" s="99"/>
      <c r="M36" s="99"/>
      <c r="N36" s="99"/>
      <c r="O36" s="100"/>
      <c r="P36" s="99">
        <f t="shared" si="0"/>
        <v>0</v>
      </c>
      <c r="Q36" s="303"/>
      <c r="R36" s="303"/>
      <c r="S36" s="343"/>
      <c r="T36" s="103"/>
      <c r="U36" s="99"/>
      <c r="V36" s="99"/>
      <c r="W36" s="99">
        <f t="shared" si="1"/>
        <v>0</v>
      </c>
      <c r="X36" s="303"/>
      <c r="Y36" s="303"/>
      <c r="Z36" s="344"/>
      <c r="AA36" s="249"/>
      <c r="AB36" s="248" t="e">
        <f>Z36/W36</f>
        <v>#DIV/0!</v>
      </c>
      <c r="AC36" s="107"/>
    </row>
    <row r="37" spans="1:29" ht="35.25" customHeight="1" hidden="1">
      <c r="A37" s="97">
        <v>20</v>
      </c>
      <c r="B37" s="67"/>
      <c r="C37" s="68"/>
      <c r="D37" s="69"/>
      <c r="E37" s="67"/>
      <c r="F37" s="98"/>
      <c r="G37" s="99"/>
      <c r="H37" s="99"/>
      <c r="I37" s="99"/>
      <c r="J37" s="99"/>
      <c r="K37" s="99"/>
      <c r="L37" s="99"/>
      <c r="M37" s="99"/>
      <c r="N37" s="99"/>
      <c r="O37" s="100"/>
      <c r="P37" s="99">
        <f t="shared" si="0"/>
        <v>0</v>
      </c>
      <c r="Q37" s="303"/>
      <c r="R37" s="303"/>
      <c r="S37" s="343"/>
      <c r="T37" s="103"/>
      <c r="U37" s="99"/>
      <c r="V37" s="99"/>
      <c r="W37" s="99">
        <f t="shared" si="1"/>
        <v>0</v>
      </c>
      <c r="X37" s="303"/>
      <c r="Y37" s="303"/>
      <c r="Z37" s="344"/>
      <c r="AA37" s="249"/>
      <c r="AB37" s="248" t="e">
        <f>Z37/W37</f>
        <v>#DIV/0!</v>
      </c>
      <c r="AC37" s="107"/>
    </row>
    <row r="38" spans="1:27" ht="35.25" customHeight="1" thickBot="1">
      <c r="A38" s="472" t="s">
        <v>36</v>
      </c>
      <c r="B38" s="473"/>
      <c r="C38" s="473"/>
      <c r="D38" s="473"/>
      <c r="E38" s="474"/>
      <c r="F38" s="294"/>
      <c r="G38" s="294">
        <f aca="true" t="shared" si="2" ref="G38:S38">SUM(G6:G37)</f>
        <v>23</v>
      </c>
      <c r="H38" s="294">
        <f t="shared" si="2"/>
        <v>0</v>
      </c>
      <c r="I38" s="294">
        <f t="shared" si="2"/>
        <v>318</v>
      </c>
      <c r="J38" s="294">
        <f t="shared" si="2"/>
        <v>842</v>
      </c>
      <c r="K38" s="294">
        <f t="shared" si="2"/>
        <v>578</v>
      </c>
      <c r="L38" s="294">
        <f t="shared" si="2"/>
        <v>173</v>
      </c>
      <c r="M38" s="294">
        <f t="shared" si="2"/>
        <v>0</v>
      </c>
      <c r="N38" s="294">
        <f t="shared" si="2"/>
        <v>0</v>
      </c>
      <c r="O38" s="294">
        <f t="shared" si="2"/>
        <v>0</v>
      </c>
      <c r="P38" s="295">
        <f t="shared" si="2"/>
        <v>1934</v>
      </c>
      <c r="Q38" s="305">
        <f>SUM(Q6:Q37)</f>
        <v>201363.18000000002</v>
      </c>
      <c r="R38" s="305">
        <f>SUM(R6:R37)</f>
        <v>210351.12000000002</v>
      </c>
      <c r="S38" s="348">
        <f t="shared" si="2"/>
        <v>2626750</v>
      </c>
      <c r="T38" s="298"/>
      <c r="U38" s="299">
        <f aca="true" t="shared" si="3" ref="U38:Z38">SUM(U6:U37)</f>
        <v>0</v>
      </c>
      <c r="V38" s="299">
        <f t="shared" si="3"/>
        <v>45</v>
      </c>
      <c r="W38" s="299">
        <f t="shared" si="3"/>
        <v>45</v>
      </c>
      <c r="X38" s="305">
        <f t="shared" si="3"/>
        <v>5319.62</v>
      </c>
      <c r="Y38" s="305">
        <f t="shared" si="3"/>
        <v>10448.64</v>
      </c>
      <c r="Z38" s="349">
        <f t="shared" si="3"/>
        <v>101000</v>
      </c>
      <c r="AA38" s="301"/>
    </row>
    <row r="39" spans="2:28" ht="23.25" customHeight="1" hidden="1" thickBot="1">
      <c r="B39" s="108">
        <f>COUNTIF(B6:B37,"*")</f>
        <v>13</v>
      </c>
      <c r="F39" s="258">
        <f>COUNTIF(F6:F37,"*")-1</f>
        <v>8</v>
      </c>
      <c r="G39" s="108">
        <f>G38-G13</f>
        <v>23</v>
      </c>
      <c r="H39" s="108">
        <f aca="true" t="shared" si="4" ref="H39:O39">H38-H13</f>
        <v>0</v>
      </c>
      <c r="I39" s="108">
        <f t="shared" si="4"/>
        <v>318</v>
      </c>
      <c r="J39" s="108">
        <f t="shared" si="4"/>
        <v>842</v>
      </c>
      <c r="K39" s="108">
        <f t="shared" si="4"/>
        <v>578</v>
      </c>
      <c r="L39" s="108">
        <f t="shared" si="4"/>
        <v>173</v>
      </c>
      <c r="M39" s="108">
        <f t="shared" si="4"/>
        <v>0</v>
      </c>
      <c r="N39" s="108">
        <f t="shared" si="4"/>
        <v>0</v>
      </c>
      <c r="O39" s="108">
        <f t="shared" si="4"/>
        <v>0</v>
      </c>
      <c r="P39" s="108">
        <f>SUM(G39:O39)</f>
        <v>1934</v>
      </c>
      <c r="Q39" s="259">
        <f>Q38-Q13</f>
        <v>201363.18000000002</v>
      </c>
      <c r="R39" s="260">
        <f>R38-R11-R13</f>
        <v>201418.03000000003</v>
      </c>
      <c r="S39" s="261">
        <f>S38-S13</f>
        <v>2626750</v>
      </c>
      <c r="T39" s="246">
        <f>COUNTIF(T6:T37,"&gt;0")+COUNTIF(T6:T37,"*")-2</f>
        <v>2</v>
      </c>
      <c r="U39" s="262">
        <f aca="true" t="shared" si="5" ref="U39:Z39">U38-U11-U13</f>
        <v>0</v>
      </c>
      <c r="V39" s="262">
        <f t="shared" si="5"/>
        <v>43</v>
      </c>
      <c r="W39" s="262">
        <f t="shared" si="5"/>
        <v>43</v>
      </c>
      <c r="X39" s="260">
        <f t="shared" si="5"/>
        <v>5147.72</v>
      </c>
      <c r="Y39" s="260">
        <f t="shared" si="5"/>
        <v>9986.72</v>
      </c>
      <c r="Z39" s="262">
        <f t="shared" si="5"/>
        <v>96000</v>
      </c>
      <c r="AA39" s="246"/>
      <c r="AB39" s="246"/>
    </row>
    <row r="40" spans="1:27" s="267" customFormat="1" ht="35.25" customHeight="1">
      <c r="A40" s="529" t="str">
        <f>'1月 '!A28:B28</f>
        <v>去(110)年</v>
      </c>
      <c r="B40" s="530"/>
      <c r="C40" s="531" t="s">
        <v>73</v>
      </c>
      <c r="D40" s="531"/>
      <c r="E40" s="532"/>
      <c r="F40" s="263"/>
      <c r="G40" s="263">
        <v>19</v>
      </c>
      <c r="H40" s="263">
        <v>0</v>
      </c>
      <c r="I40" s="263">
        <v>0</v>
      </c>
      <c r="J40" s="263">
        <v>236</v>
      </c>
      <c r="K40" s="263">
        <v>514</v>
      </c>
      <c r="L40" s="263">
        <v>147</v>
      </c>
      <c r="M40" s="263">
        <v>0</v>
      </c>
      <c r="N40" s="263">
        <v>0</v>
      </c>
      <c r="O40" s="263">
        <v>0</v>
      </c>
      <c r="P40" s="264">
        <v>916</v>
      </c>
      <c r="Q40" s="345">
        <v>120887.26</v>
      </c>
      <c r="R40" s="345">
        <v>126687.74</v>
      </c>
      <c r="S40" s="346">
        <v>937778</v>
      </c>
      <c r="T40" s="265"/>
      <c r="U40" s="263">
        <v>0</v>
      </c>
      <c r="V40" s="263">
        <v>20</v>
      </c>
      <c r="W40" s="263">
        <v>20</v>
      </c>
      <c r="X40" s="345">
        <v>1746.02</v>
      </c>
      <c r="Y40" s="345">
        <v>5719.48</v>
      </c>
      <c r="Z40" s="347">
        <v>49900</v>
      </c>
      <c r="AA40" s="266"/>
    </row>
    <row r="41" spans="1:27" s="267" customFormat="1" ht="35.25" customHeight="1" thickBot="1">
      <c r="A41" s="491" t="str">
        <f>'1月 '!A29:E29</f>
        <v>110與111年同月推案增減率</v>
      </c>
      <c r="B41" s="492"/>
      <c r="C41" s="492"/>
      <c r="D41" s="492"/>
      <c r="E41" s="492"/>
      <c r="F41" s="231"/>
      <c r="G41" s="231"/>
      <c r="H41" s="231"/>
      <c r="I41" s="231"/>
      <c r="J41" s="231"/>
      <c r="K41" s="231"/>
      <c r="L41" s="231"/>
      <c r="M41" s="231"/>
      <c r="N41" s="232"/>
      <c r="O41" s="495">
        <f>(P38-P40)/P40</f>
        <v>1.111353711790393</v>
      </c>
      <c r="P41" s="496"/>
      <c r="Q41" s="233"/>
      <c r="R41" s="233"/>
      <c r="S41" s="234">
        <f>(S38-S40)/S40</f>
        <v>1.8010360661051976</v>
      </c>
      <c r="T41" s="235"/>
      <c r="U41" s="495">
        <f>(W38-W40)/W40</f>
        <v>1.25</v>
      </c>
      <c r="V41" s="497"/>
      <c r="W41" s="498"/>
      <c r="X41" s="233"/>
      <c r="Y41" s="233"/>
      <c r="Z41" s="236">
        <f>(Z38-Z40)/Z40</f>
        <v>1.0240480961923848</v>
      </c>
      <c r="AA41" s="237"/>
    </row>
    <row r="43" spans="1:5" ht="15.75">
      <c r="A43" s="528"/>
      <c r="B43" s="528"/>
      <c r="C43" s="528"/>
      <c r="D43" s="528"/>
      <c r="E43" s="528"/>
    </row>
    <row r="44" ht="15.75">
      <c r="B44" s="269"/>
    </row>
  </sheetData>
  <sheetProtection/>
  <mergeCells count="34">
    <mergeCell ref="A1:P1"/>
    <mergeCell ref="E3:E5"/>
    <mergeCell ref="F3:F5"/>
    <mergeCell ref="T3:T5"/>
    <mergeCell ref="U3:W3"/>
    <mergeCell ref="H4:H5"/>
    <mergeCell ref="I4:O4"/>
    <mergeCell ref="S3:S5"/>
    <mergeCell ref="T2:Z2"/>
    <mergeCell ref="G4:G5"/>
    <mergeCell ref="O41:P41"/>
    <mergeCell ref="U41:W41"/>
    <mergeCell ref="A43:E43"/>
    <mergeCell ref="A38:E38"/>
    <mergeCell ref="A40:B40"/>
    <mergeCell ref="C40:E40"/>
    <mergeCell ref="A41:E41"/>
    <mergeCell ref="AA2:AA5"/>
    <mergeCell ref="A3:A5"/>
    <mergeCell ref="B3:B5"/>
    <mergeCell ref="C3:C5"/>
    <mergeCell ref="D3:D5"/>
    <mergeCell ref="Z3:Z5"/>
    <mergeCell ref="P4:P5"/>
    <mergeCell ref="X3:X5"/>
    <mergeCell ref="Y3:Y5"/>
    <mergeCell ref="A2:E2"/>
    <mergeCell ref="G3:P3"/>
    <mergeCell ref="Q3:Q5"/>
    <mergeCell ref="F2:S2"/>
    <mergeCell ref="V4:V5"/>
    <mergeCell ref="W4:W5"/>
    <mergeCell ref="R3:R5"/>
    <mergeCell ref="U4:U5"/>
  </mergeCells>
  <printOptions horizontalCentered="1"/>
  <pageMargins left="0.3937007874015748" right="0.3937007874015748" top="0.8661417322834646" bottom="0.8661417322834646" header="0.5118110236220472" footer="0.5118110236220472"/>
  <pageSetup fitToHeight="0" fitToWidth="1" horizontalDpi="600" verticalDpi="600" orientation="landscape" paperSize="9" scale="68" r:id="rId1"/>
  <ignoredErrors>
    <ignoredError sqref="W38 P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C32"/>
  <sheetViews>
    <sheetView zoomScale="70" zoomScaleNormal="70" zoomScaleSheetLayoutView="85" workbookViewId="0" topLeftCell="A1">
      <selection activeCell="AE29" sqref="AE29"/>
    </sheetView>
  </sheetViews>
  <sheetFormatPr defaultColWidth="0" defaultRowHeight="16.5"/>
  <cols>
    <col min="1" max="1" width="4.125" style="16" customWidth="1"/>
    <col min="2" max="2" width="7.875" style="16" customWidth="1"/>
    <col min="3" max="3" width="6.75390625" style="41" customWidth="1"/>
    <col min="4" max="4" width="7.25390625" style="16" customWidth="1"/>
    <col min="5" max="5" width="6.75390625" style="16" customWidth="1"/>
    <col min="6" max="15" width="5.25390625" style="16" customWidth="1"/>
    <col min="16" max="16" width="6.75390625" style="16" customWidth="1"/>
    <col min="17" max="17" width="12.625" style="16" customWidth="1"/>
    <col min="18" max="18" width="11.875" style="16" bestFit="1" customWidth="1"/>
    <col min="19" max="19" width="11.75390625" style="42" customWidth="1"/>
    <col min="20" max="20" width="5.125" style="16" customWidth="1"/>
    <col min="21" max="23" width="5.75390625" style="16" customWidth="1"/>
    <col min="24" max="24" width="11.25390625" style="16" bestFit="1" customWidth="1"/>
    <col min="25" max="25" width="11.875" style="16" bestFit="1" customWidth="1"/>
    <col min="26" max="26" width="10.25390625" style="16" customWidth="1"/>
    <col min="27" max="27" width="9.875" style="16" customWidth="1"/>
    <col min="28" max="28" width="9.00390625" style="14" bestFit="1" customWidth="1"/>
    <col min="29" max="29" width="7.375" style="15" customWidth="1"/>
    <col min="30" max="30" width="6.875" style="16" customWidth="1"/>
    <col min="31" max="31" width="6.75390625" style="16" customWidth="1"/>
    <col min="32" max="36" width="0" style="16" hidden="1" customWidth="1"/>
    <col min="37" max="16384" width="9.00390625" style="16" hidden="1" customWidth="1"/>
  </cols>
  <sheetData>
    <row r="1" spans="1:27" ht="42" customHeight="1" thickBot="1">
      <c r="A1" s="471" t="s">
        <v>110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292" t="str">
        <f>'1月 '!Q1</f>
        <v>111年</v>
      </c>
      <c r="R1" s="292" t="s">
        <v>256</v>
      </c>
      <c r="S1" s="291"/>
      <c r="T1" s="291"/>
      <c r="U1" s="291"/>
      <c r="V1" s="291"/>
      <c r="W1" s="291"/>
      <c r="X1" s="291"/>
      <c r="Y1" s="291"/>
      <c r="Z1" s="291"/>
      <c r="AA1" s="291"/>
    </row>
    <row r="2" spans="1:27" ht="30" customHeight="1">
      <c r="A2" s="458" t="s">
        <v>1</v>
      </c>
      <c r="B2" s="459"/>
      <c r="C2" s="459"/>
      <c r="D2" s="459"/>
      <c r="E2" s="460"/>
      <c r="F2" s="444" t="s">
        <v>2</v>
      </c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6"/>
      <c r="T2" s="493" t="s">
        <v>105</v>
      </c>
      <c r="U2" s="445"/>
      <c r="V2" s="445"/>
      <c r="W2" s="445"/>
      <c r="X2" s="445"/>
      <c r="Y2" s="445"/>
      <c r="Z2" s="494"/>
      <c r="AA2" s="437" t="s">
        <v>44</v>
      </c>
    </row>
    <row r="3" spans="1:27" ht="20.25" customHeight="1">
      <c r="A3" s="486" t="s">
        <v>4</v>
      </c>
      <c r="B3" s="448" t="s">
        <v>5</v>
      </c>
      <c r="C3" s="468" t="s">
        <v>6</v>
      </c>
      <c r="D3" s="468" t="s">
        <v>45</v>
      </c>
      <c r="E3" s="448" t="s">
        <v>46</v>
      </c>
      <c r="F3" s="451" t="s">
        <v>47</v>
      </c>
      <c r="G3" s="455" t="s">
        <v>48</v>
      </c>
      <c r="H3" s="456"/>
      <c r="I3" s="456"/>
      <c r="J3" s="456"/>
      <c r="K3" s="456"/>
      <c r="L3" s="456"/>
      <c r="M3" s="456"/>
      <c r="N3" s="456"/>
      <c r="O3" s="456"/>
      <c r="P3" s="457"/>
      <c r="Q3" s="448" t="s">
        <v>49</v>
      </c>
      <c r="R3" s="443" t="s">
        <v>54</v>
      </c>
      <c r="S3" s="440" t="s">
        <v>50</v>
      </c>
      <c r="T3" s="485" t="s">
        <v>51</v>
      </c>
      <c r="U3" s="454" t="s">
        <v>52</v>
      </c>
      <c r="V3" s="454"/>
      <c r="W3" s="454"/>
      <c r="X3" s="443" t="s">
        <v>53</v>
      </c>
      <c r="Y3" s="443" t="s">
        <v>55</v>
      </c>
      <c r="Z3" s="464" t="s">
        <v>56</v>
      </c>
      <c r="AA3" s="438"/>
    </row>
    <row r="4" spans="1:27" ht="20.25" customHeight="1">
      <c r="A4" s="487"/>
      <c r="B4" s="449"/>
      <c r="C4" s="469"/>
      <c r="D4" s="469"/>
      <c r="E4" s="449"/>
      <c r="F4" s="452"/>
      <c r="G4" s="451" t="s">
        <v>57</v>
      </c>
      <c r="H4" s="451" t="s">
        <v>58</v>
      </c>
      <c r="I4" s="465" t="s">
        <v>59</v>
      </c>
      <c r="J4" s="466"/>
      <c r="K4" s="466"/>
      <c r="L4" s="466"/>
      <c r="M4" s="466"/>
      <c r="N4" s="466"/>
      <c r="O4" s="467"/>
      <c r="P4" s="451" t="s">
        <v>60</v>
      </c>
      <c r="Q4" s="449"/>
      <c r="R4" s="443"/>
      <c r="S4" s="441"/>
      <c r="T4" s="485"/>
      <c r="U4" s="447" t="s">
        <v>61</v>
      </c>
      <c r="V4" s="447" t="s">
        <v>62</v>
      </c>
      <c r="W4" s="447" t="s">
        <v>60</v>
      </c>
      <c r="X4" s="443"/>
      <c r="Y4" s="443"/>
      <c r="Z4" s="464"/>
      <c r="AA4" s="438"/>
    </row>
    <row r="5" spans="1:29" s="22" customFormat="1" ht="20.25" customHeight="1">
      <c r="A5" s="488"/>
      <c r="B5" s="450"/>
      <c r="C5" s="470"/>
      <c r="D5" s="470"/>
      <c r="E5" s="450"/>
      <c r="F5" s="453"/>
      <c r="G5" s="453"/>
      <c r="H5" s="453"/>
      <c r="I5" s="18" t="s">
        <v>63</v>
      </c>
      <c r="J5" s="18" t="s">
        <v>64</v>
      </c>
      <c r="K5" s="18" t="s">
        <v>65</v>
      </c>
      <c r="L5" s="18" t="s">
        <v>66</v>
      </c>
      <c r="M5" s="18" t="s">
        <v>67</v>
      </c>
      <c r="N5" s="18" t="s">
        <v>68</v>
      </c>
      <c r="O5" s="19" t="s">
        <v>69</v>
      </c>
      <c r="P5" s="453"/>
      <c r="Q5" s="450"/>
      <c r="R5" s="443"/>
      <c r="S5" s="442"/>
      <c r="T5" s="485"/>
      <c r="U5" s="447"/>
      <c r="V5" s="447"/>
      <c r="W5" s="447"/>
      <c r="X5" s="443"/>
      <c r="Y5" s="443"/>
      <c r="Z5" s="464"/>
      <c r="AA5" s="439"/>
      <c r="AB5" s="20"/>
      <c r="AC5" s="21"/>
    </row>
    <row r="6" spans="1:29" ht="35.25" customHeight="1">
      <c r="A6" s="23">
        <v>1</v>
      </c>
      <c r="B6" s="17" t="s">
        <v>232</v>
      </c>
      <c r="C6" s="25" t="s">
        <v>121</v>
      </c>
      <c r="D6" s="60" t="s">
        <v>233</v>
      </c>
      <c r="E6" s="83" t="s">
        <v>127</v>
      </c>
      <c r="F6" s="26"/>
      <c r="G6" s="27"/>
      <c r="H6" s="27"/>
      <c r="I6" s="27"/>
      <c r="J6" s="27"/>
      <c r="K6" s="27"/>
      <c r="L6" s="27"/>
      <c r="M6" s="27"/>
      <c r="N6" s="27"/>
      <c r="O6" s="28"/>
      <c r="P6" s="27"/>
      <c r="Q6" s="29"/>
      <c r="R6" s="32"/>
      <c r="S6" s="30"/>
      <c r="T6" s="31">
        <v>5</v>
      </c>
      <c r="U6" s="27">
        <v>0</v>
      </c>
      <c r="V6" s="27">
        <v>13</v>
      </c>
      <c r="W6" s="27">
        <v>13</v>
      </c>
      <c r="X6" s="302">
        <v>1012</v>
      </c>
      <c r="Y6" s="302">
        <v>3187.12</v>
      </c>
      <c r="Z6" s="33">
        <v>32040</v>
      </c>
      <c r="AA6" s="57"/>
      <c r="AB6" s="278">
        <v>2464.6153846153848</v>
      </c>
      <c r="AC6" s="35"/>
    </row>
    <row r="7" spans="1:29" ht="35.25" customHeight="1">
      <c r="A7" s="23">
        <v>2</v>
      </c>
      <c r="B7" s="24" t="s">
        <v>234</v>
      </c>
      <c r="C7" s="25" t="s">
        <v>121</v>
      </c>
      <c r="D7" s="61" t="s">
        <v>235</v>
      </c>
      <c r="E7" s="24" t="s">
        <v>130</v>
      </c>
      <c r="F7" s="26"/>
      <c r="G7" s="27"/>
      <c r="H7" s="27"/>
      <c r="I7" s="27"/>
      <c r="J7" s="27"/>
      <c r="K7" s="27"/>
      <c r="L7" s="27"/>
      <c r="M7" s="27"/>
      <c r="N7" s="27"/>
      <c r="O7" s="28"/>
      <c r="P7" s="27"/>
      <c r="Q7" s="29"/>
      <c r="R7" s="32"/>
      <c r="S7" s="30"/>
      <c r="T7" s="31">
        <v>5</v>
      </c>
      <c r="U7" s="27">
        <v>0</v>
      </c>
      <c r="V7" s="27">
        <v>8</v>
      </c>
      <c r="W7" s="27">
        <v>8</v>
      </c>
      <c r="X7" s="302">
        <v>629.59</v>
      </c>
      <c r="Y7" s="302">
        <v>2649.42</v>
      </c>
      <c r="Z7" s="33">
        <v>16000</v>
      </c>
      <c r="AA7" s="34"/>
      <c r="AB7" s="278">
        <v>2000</v>
      </c>
      <c r="AC7" s="35"/>
    </row>
    <row r="8" spans="1:29" ht="35.25" customHeight="1">
      <c r="A8" s="23">
        <v>3</v>
      </c>
      <c r="B8" s="24" t="s">
        <v>236</v>
      </c>
      <c r="C8" s="25" t="s">
        <v>121</v>
      </c>
      <c r="D8" s="61" t="s">
        <v>237</v>
      </c>
      <c r="E8" s="24" t="s">
        <v>127</v>
      </c>
      <c r="F8" s="26"/>
      <c r="G8" s="27"/>
      <c r="H8" s="27"/>
      <c r="I8" s="27"/>
      <c r="J8" s="27"/>
      <c r="K8" s="27"/>
      <c r="L8" s="27"/>
      <c r="M8" s="27"/>
      <c r="N8" s="27"/>
      <c r="O8" s="28"/>
      <c r="P8" s="27"/>
      <c r="Q8" s="29"/>
      <c r="R8" s="32"/>
      <c r="S8" s="30"/>
      <c r="T8" s="31">
        <v>4</v>
      </c>
      <c r="U8" s="27">
        <v>0</v>
      </c>
      <c r="V8" s="27">
        <v>2</v>
      </c>
      <c r="W8" s="27">
        <v>2</v>
      </c>
      <c r="X8" s="302">
        <v>296</v>
      </c>
      <c r="Y8" s="302">
        <v>648.23</v>
      </c>
      <c r="Z8" s="33">
        <v>6500</v>
      </c>
      <c r="AA8" s="34"/>
      <c r="AB8" s="278">
        <v>3250</v>
      </c>
      <c r="AC8" s="35"/>
    </row>
    <row r="9" spans="1:29" ht="35.25" customHeight="1">
      <c r="A9" s="23">
        <v>4</v>
      </c>
      <c r="B9" s="24" t="s">
        <v>238</v>
      </c>
      <c r="C9" s="25" t="s">
        <v>239</v>
      </c>
      <c r="D9" s="60" t="s">
        <v>240</v>
      </c>
      <c r="E9" s="17" t="s">
        <v>139</v>
      </c>
      <c r="F9" s="26"/>
      <c r="G9" s="27"/>
      <c r="H9" s="27"/>
      <c r="I9" s="27"/>
      <c r="J9" s="27"/>
      <c r="K9" s="27"/>
      <c r="L9" s="27"/>
      <c r="M9" s="27"/>
      <c r="N9" s="27"/>
      <c r="O9" s="28"/>
      <c r="P9" s="27"/>
      <c r="Q9" s="29"/>
      <c r="R9" s="32"/>
      <c r="S9" s="30"/>
      <c r="T9" s="31">
        <v>5</v>
      </c>
      <c r="U9" s="27">
        <v>0</v>
      </c>
      <c r="V9" s="27">
        <v>1</v>
      </c>
      <c r="W9" s="27">
        <v>1</v>
      </c>
      <c r="X9" s="302">
        <v>106</v>
      </c>
      <c r="Y9" s="302">
        <v>363.99</v>
      </c>
      <c r="Z9" s="33">
        <v>4800</v>
      </c>
      <c r="AA9" s="34"/>
      <c r="AB9" s="278">
        <v>4800</v>
      </c>
      <c r="AC9" s="35"/>
    </row>
    <row r="10" spans="1:29" ht="35.25" customHeight="1" hidden="1">
      <c r="A10" s="23"/>
      <c r="B10" s="24"/>
      <c r="C10" s="25"/>
      <c r="D10" s="17"/>
      <c r="E10" s="24"/>
      <c r="F10" s="26"/>
      <c r="G10" s="27"/>
      <c r="H10" s="27"/>
      <c r="I10" s="27"/>
      <c r="J10" s="27"/>
      <c r="K10" s="27"/>
      <c r="L10" s="27"/>
      <c r="M10" s="27"/>
      <c r="N10" s="27"/>
      <c r="O10" s="28"/>
      <c r="P10" s="27"/>
      <c r="Q10" s="29"/>
      <c r="R10" s="32"/>
      <c r="S10" s="30"/>
      <c r="T10" s="31"/>
      <c r="U10" s="27"/>
      <c r="V10" s="27"/>
      <c r="W10" s="27"/>
      <c r="X10" s="32"/>
      <c r="Y10" s="32"/>
      <c r="Z10" s="33"/>
      <c r="AA10" s="34"/>
      <c r="AC10" s="35"/>
    </row>
    <row r="11" spans="1:29" ht="35.25" customHeight="1" hidden="1">
      <c r="A11" s="23"/>
      <c r="B11" s="24"/>
      <c r="C11" s="25"/>
      <c r="D11" s="17"/>
      <c r="E11" s="24"/>
      <c r="F11" s="26"/>
      <c r="G11" s="27"/>
      <c r="H11" s="27"/>
      <c r="I11" s="27"/>
      <c r="J11" s="27"/>
      <c r="K11" s="27"/>
      <c r="L11" s="27"/>
      <c r="M11" s="27"/>
      <c r="N11" s="27"/>
      <c r="O11" s="28"/>
      <c r="P11" s="27"/>
      <c r="Q11" s="29"/>
      <c r="R11" s="32"/>
      <c r="S11" s="30"/>
      <c r="T11" s="31"/>
      <c r="U11" s="27"/>
      <c r="V11" s="27"/>
      <c r="W11" s="27"/>
      <c r="X11" s="32"/>
      <c r="Y11" s="32"/>
      <c r="Z11" s="33"/>
      <c r="AA11" s="34"/>
      <c r="AB11" s="36"/>
      <c r="AC11" s="35"/>
    </row>
    <row r="12" spans="1:29" ht="35.25" customHeight="1" hidden="1">
      <c r="A12" s="23"/>
      <c r="B12" s="24"/>
      <c r="C12" s="25"/>
      <c r="D12" s="17"/>
      <c r="E12" s="17"/>
      <c r="F12" s="26"/>
      <c r="G12" s="27"/>
      <c r="H12" s="27"/>
      <c r="I12" s="27"/>
      <c r="J12" s="27"/>
      <c r="K12" s="27"/>
      <c r="L12" s="27"/>
      <c r="M12" s="27"/>
      <c r="N12" s="27"/>
      <c r="O12" s="28"/>
      <c r="P12" s="27"/>
      <c r="Q12" s="29"/>
      <c r="R12" s="32"/>
      <c r="S12" s="30"/>
      <c r="T12" s="31"/>
      <c r="U12" s="27"/>
      <c r="V12" s="27"/>
      <c r="W12" s="27"/>
      <c r="X12" s="32"/>
      <c r="Y12" s="32"/>
      <c r="Z12" s="33"/>
      <c r="AA12" s="34"/>
      <c r="AC12" s="35"/>
    </row>
    <row r="13" spans="1:29" ht="35.25" customHeight="1" hidden="1">
      <c r="A13" s="23"/>
      <c r="B13" s="24"/>
      <c r="C13" s="25"/>
      <c r="D13" s="17"/>
      <c r="E13" s="24"/>
      <c r="F13" s="26"/>
      <c r="G13" s="27"/>
      <c r="H13" s="27"/>
      <c r="I13" s="27"/>
      <c r="J13" s="27"/>
      <c r="K13" s="27"/>
      <c r="L13" s="27"/>
      <c r="M13" s="27"/>
      <c r="N13" s="27"/>
      <c r="O13" s="28"/>
      <c r="P13" s="27"/>
      <c r="Q13" s="29"/>
      <c r="R13" s="32"/>
      <c r="S13" s="30"/>
      <c r="T13" s="31"/>
      <c r="U13" s="27"/>
      <c r="V13" s="27"/>
      <c r="W13" s="27"/>
      <c r="X13" s="32"/>
      <c r="Y13" s="32"/>
      <c r="Z13" s="33"/>
      <c r="AA13" s="34"/>
      <c r="AB13" s="36"/>
      <c r="AC13" s="35"/>
    </row>
    <row r="14" spans="1:29" ht="35.25" customHeight="1" hidden="1">
      <c r="A14" s="23">
        <v>9</v>
      </c>
      <c r="B14" s="24"/>
      <c r="C14" s="25"/>
      <c r="D14" s="17"/>
      <c r="E14" s="24"/>
      <c r="F14" s="26"/>
      <c r="G14" s="27"/>
      <c r="H14" s="27"/>
      <c r="I14" s="27"/>
      <c r="J14" s="27"/>
      <c r="K14" s="27"/>
      <c r="L14" s="27"/>
      <c r="M14" s="27"/>
      <c r="N14" s="27"/>
      <c r="O14" s="28"/>
      <c r="P14" s="27"/>
      <c r="Q14" s="29"/>
      <c r="R14" s="32"/>
      <c r="S14" s="30"/>
      <c r="T14" s="31"/>
      <c r="U14" s="27"/>
      <c r="V14" s="27"/>
      <c r="W14" s="27"/>
      <c r="X14" s="32"/>
      <c r="Y14" s="32"/>
      <c r="Z14" s="33"/>
      <c r="AA14" s="34"/>
      <c r="AC14" s="35"/>
    </row>
    <row r="15" spans="1:29" ht="35.25" customHeight="1" hidden="1">
      <c r="A15" s="23">
        <v>10</v>
      </c>
      <c r="B15" s="24"/>
      <c r="C15" s="25"/>
      <c r="D15" s="61"/>
      <c r="E15" s="24"/>
      <c r="F15" s="26"/>
      <c r="G15" s="27"/>
      <c r="H15" s="27"/>
      <c r="I15" s="27"/>
      <c r="J15" s="27"/>
      <c r="K15" s="27"/>
      <c r="L15" s="27"/>
      <c r="M15" s="27"/>
      <c r="N15" s="27"/>
      <c r="O15" s="28"/>
      <c r="P15" s="27"/>
      <c r="Q15" s="29"/>
      <c r="R15" s="32"/>
      <c r="S15" s="30"/>
      <c r="T15" s="31"/>
      <c r="U15" s="27"/>
      <c r="V15" s="27"/>
      <c r="W15" s="27"/>
      <c r="X15" s="32"/>
      <c r="Y15" s="32"/>
      <c r="Z15" s="33"/>
      <c r="AA15" s="34"/>
      <c r="AB15" s="36"/>
      <c r="AC15" s="35"/>
    </row>
    <row r="16" spans="1:29" ht="35.25" customHeight="1" hidden="1">
      <c r="A16" s="23">
        <v>11</v>
      </c>
      <c r="B16" s="24"/>
      <c r="C16" s="25"/>
      <c r="D16" s="65"/>
      <c r="E16" s="17"/>
      <c r="F16" s="26"/>
      <c r="G16" s="27"/>
      <c r="H16" s="27"/>
      <c r="I16" s="27"/>
      <c r="J16" s="27"/>
      <c r="K16" s="27"/>
      <c r="L16" s="27"/>
      <c r="M16" s="27"/>
      <c r="N16" s="27"/>
      <c r="O16" s="28"/>
      <c r="P16" s="27"/>
      <c r="Q16" s="29"/>
      <c r="R16" s="32"/>
      <c r="S16" s="30"/>
      <c r="T16" s="31"/>
      <c r="U16" s="27"/>
      <c r="V16" s="27"/>
      <c r="W16" s="27"/>
      <c r="X16" s="32"/>
      <c r="Y16" s="32"/>
      <c r="Z16" s="33"/>
      <c r="AA16" s="34"/>
      <c r="AB16" s="36"/>
      <c r="AC16" s="35"/>
    </row>
    <row r="17" spans="1:29" ht="35.25" customHeight="1" hidden="1">
      <c r="A17" s="23">
        <v>12</v>
      </c>
      <c r="B17" s="24"/>
      <c r="C17" s="25"/>
      <c r="D17" s="61"/>
      <c r="E17" s="24"/>
      <c r="F17" s="26"/>
      <c r="G17" s="27"/>
      <c r="H17" s="27"/>
      <c r="I17" s="27"/>
      <c r="J17" s="27"/>
      <c r="K17" s="27"/>
      <c r="L17" s="27"/>
      <c r="M17" s="27"/>
      <c r="N17" s="27"/>
      <c r="O17" s="28"/>
      <c r="P17" s="27"/>
      <c r="Q17" s="29"/>
      <c r="R17" s="32"/>
      <c r="S17" s="30"/>
      <c r="T17" s="31"/>
      <c r="U17" s="27"/>
      <c r="V17" s="27"/>
      <c r="W17" s="27"/>
      <c r="X17" s="32"/>
      <c r="Y17" s="32"/>
      <c r="Z17" s="33"/>
      <c r="AA17" s="34"/>
      <c r="AC17" s="35"/>
    </row>
    <row r="18" spans="1:29" ht="35.25" customHeight="1" hidden="1">
      <c r="A18" s="23">
        <v>13</v>
      </c>
      <c r="B18" s="24"/>
      <c r="C18" s="25"/>
      <c r="D18" s="65"/>
      <c r="E18" s="24"/>
      <c r="F18" s="26"/>
      <c r="G18" s="27"/>
      <c r="H18" s="27"/>
      <c r="I18" s="27"/>
      <c r="J18" s="27"/>
      <c r="K18" s="27"/>
      <c r="L18" s="27"/>
      <c r="M18" s="27"/>
      <c r="N18" s="27"/>
      <c r="O18" s="28"/>
      <c r="P18" s="27"/>
      <c r="Q18" s="29"/>
      <c r="R18" s="32"/>
      <c r="S18" s="30"/>
      <c r="T18" s="31"/>
      <c r="U18" s="27"/>
      <c r="V18" s="27"/>
      <c r="W18" s="27"/>
      <c r="X18" s="32"/>
      <c r="Y18" s="32"/>
      <c r="Z18" s="33"/>
      <c r="AA18" s="34"/>
      <c r="AC18" s="35"/>
    </row>
    <row r="19" spans="1:29" ht="35.25" customHeight="1" hidden="1">
      <c r="A19" s="23">
        <v>14</v>
      </c>
      <c r="B19" s="24"/>
      <c r="C19" s="25"/>
      <c r="D19" s="17"/>
      <c r="E19" s="17"/>
      <c r="F19" s="26"/>
      <c r="G19" s="27"/>
      <c r="H19" s="27"/>
      <c r="I19" s="27"/>
      <c r="J19" s="27"/>
      <c r="K19" s="27"/>
      <c r="L19" s="27"/>
      <c r="M19" s="27"/>
      <c r="N19" s="27"/>
      <c r="O19" s="28"/>
      <c r="P19" s="27"/>
      <c r="Q19" s="29"/>
      <c r="R19" s="32"/>
      <c r="S19" s="30"/>
      <c r="T19" s="31"/>
      <c r="U19" s="27"/>
      <c r="V19" s="27"/>
      <c r="W19" s="27"/>
      <c r="X19" s="32"/>
      <c r="Y19" s="32"/>
      <c r="Z19" s="33"/>
      <c r="AA19" s="71"/>
      <c r="AB19" s="72"/>
      <c r="AC19" s="35"/>
    </row>
    <row r="20" spans="1:29" ht="35.25" customHeight="1" hidden="1">
      <c r="A20" s="23">
        <v>15</v>
      </c>
      <c r="B20" s="24"/>
      <c r="C20" s="25"/>
      <c r="D20" s="61"/>
      <c r="E20" s="24"/>
      <c r="F20" s="26"/>
      <c r="G20" s="27"/>
      <c r="H20" s="27"/>
      <c r="I20" s="27"/>
      <c r="J20" s="27"/>
      <c r="K20" s="27"/>
      <c r="L20" s="27"/>
      <c r="M20" s="27"/>
      <c r="N20" s="27"/>
      <c r="O20" s="28"/>
      <c r="P20" s="27"/>
      <c r="Q20" s="29"/>
      <c r="R20" s="32"/>
      <c r="S20" s="30"/>
      <c r="T20" s="31"/>
      <c r="U20" s="27"/>
      <c r="V20" s="27"/>
      <c r="W20" s="27"/>
      <c r="X20" s="32"/>
      <c r="Y20" s="32"/>
      <c r="Z20" s="33"/>
      <c r="AA20" s="34"/>
      <c r="AC20" s="35"/>
    </row>
    <row r="21" spans="1:29" ht="35.25" customHeight="1" hidden="1">
      <c r="A21" s="23">
        <v>16</v>
      </c>
      <c r="B21" s="24"/>
      <c r="C21" s="25"/>
      <c r="D21" s="17"/>
      <c r="E21" s="24"/>
      <c r="F21" s="26"/>
      <c r="G21" s="27"/>
      <c r="H21" s="27"/>
      <c r="I21" s="27"/>
      <c r="J21" s="27"/>
      <c r="K21" s="27"/>
      <c r="L21" s="59"/>
      <c r="M21" s="27"/>
      <c r="N21" s="27"/>
      <c r="O21" s="28"/>
      <c r="P21" s="27"/>
      <c r="Q21" s="29"/>
      <c r="R21" s="32"/>
      <c r="S21" s="30"/>
      <c r="T21" s="31"/>
      <c r="U21" s="27"/>
      <c r="V21" s="27"/>
      <c r="W21" s="27">
        <f>SUM(U21:V21)</f>
        <v>0</v>
      </c>
      <c r="X21" s="32"/>
      <c r="Y21" s="32"/>
      <c r="Z21" s="33"/>
      <c r="AA21" s="34"/>
      <c r="AB21" s="14" t="e">
        <f>S21/(Q21*0.3025)</f>
        <v>#DIV/0!</v>
      </c>
      <c r="AC21" s="35"/>
    </row>
    <row r="22" spans="1:29" ht="35.25" customHeight="1" hidden="1">
      <c r="A22" s="23">
        <v>17</v>
      </c>
      <c r="B22" s="24"/>
      <c r="C22" s="25"/>
      <c r="D22" s="17"/>
      <c r="E22" s="24"/>
      <c r="F22" s="26"/>
      <c r="G22" s="27"/>
      <c r="H22" s="27"/>
      <c r="I22" s="27"/>
      <c r="J22" s="27"/>
      <c r="K22" s="27"/>
      <c r="L22" s="27"/>
      <c r="M22" s="27"/>
      <c r="N22" s="27"/>
      <c r="O22" s="28"/>
      <c r="P22" s="27">
        <f>SUM(G22:O22)</f>
        <v>0</v>
      </c>
      <c r="Q22" s="29"/>
      <c r="R22" s="32"/>
      <c r="S22" s="30"/>
      <c r="T22" s="31"/>
      <c r="U22" s="27"/>
      <c r="V22" s="27"/>
      <c r="W22" s="27">
        <f>SUM(U22:V22)</f>
        <v>0</v>
      </c>
      <c r="X22" s="32"/>
      <c r="Y22" s="32"/>
      <c r="Z22" s="33"/>
      <c r="AA22" s="34"/>
      <c r="AB22" s="36" t="e">
        <f>Z22/W22</f>
        <v>#DIV/0!</v>
      </c>
      <c r="AC22" s="35"/>
    </row>
    <row r="23" spans="1:29" ht="35.25" customHeight="1" hidden="1">
      <c r="A23" s="23">
        <v>18</v>
      </c>
      <c r="B23" s="24"/>
      <c r="C23" s="25"/>
      <c r="D23" s="17"/>
      <c r="E23" s="24"/>
      <c r="F23" s="26"/>
      <c r="G23" s="27"/>
      <c r="H23" s="27"/>
      <c r="I23" s="27"/>
      <c r="J23" s="27"/>
      <c r="K23" s="27"/>
      <c r="L23" s="27"/>
      <c r="M23" s="27"/>
      <c r="N23" s="27"/>
      <c r="O23" s="28"/>
      <c r="P23" s="27">
        <f>SUM(G23:O23)</f>
        <v>0</v>
      </c>
      <c r="Q23" s="29"/>
      <c r="R23" s="32"/>
      <c r="S23" s="30"/>
      <c r="T23" s="31"/>
      <c r="U23" s="27"/>
      <c r="V23" s="27"/>
      <c r="W23" s="27">
        <f>SUM(U23:V23)</f>
        <v>0</v>
      </c>
      <c r="X23" s="32"/>
      <c r="Y23" s="32"/>
      <c r="Z23" s="33"/>
      <c r="AA23" s="34"/>
      <c r="AB23" s="36" t="e">
        <f>Z23/W23</f>
        <v>#DIV/0!</v>
      </c>
      <c r="AC23" s="35"/>
    </row>
    <row r="24" spans="1:29" ht="35.25" customHeight="1" hidden="1">
      <c r="A24" s="23">
        <v>19</v>
      </c>
      <c r="B24" s="24"/>
      <c r="C24" s="25"/>
      <c r="D24" s="17"/>
      <c r="E24" s="24"/>
      <c r="F24" s="26"/>
      <c r="G24" s="27"/>
      <c r="H24" s="27"/>
      <c r="I24" s="27"/>
      <c r="J24" s="27"/>
      <c r="K24" s="27"/>
      <c r="L24" s="27"/>
      <c r="M24" s="27"/>
      <c r="N24" s="27"/>
      <c r="O24" s="28"/>
      <c r="P24" s="27">
        <f>SUM(G24:O24)</f>
        <v>0</v>
      </c>
      <c r="Q24" s="29"/>
      <c r="R24" s="32"/>
      <c r="S24" s="30"/>
      <c r="T24" s="31"/>
      <c r="U24" s="27"/>
      <c r="V24" s="27"/>
      <c r="W24" s="27">
        <f>SUM(U24:V24)</f>
        <v>0</v>
      </c>
      <c r="X24" s="32"/>
      <c r="Y24" s="32"/>
      <c r="Z24" s="33"/>
      <c r="AA24" s="34"/>
      <c r="AB24" s="36" t="e">
        <f>Z24/W24</f>
        <v>#DIV/0!</v>
      </c>
      <c r="AC24" s="35"/>
    </row>
    <row r="25" spans="1:29" ht="35.25" customHeight="1" hidden="1">
      <c r="A25" s="23">
        <v>20</v>
      </c>
      <c r="B25" s="24"/>
      <c r="C25" s="25"/>
      <c r="D25" s="17"/>
      <c r="E25" s="24"/>
      <c r="F25" s="26"/>
      <c r="G25" s="27"/>
      <c r="H25" s="27"/>
      <c r="I25" s="27"/>
      <c r="J25" s="27"/>
      <c r="K25" s="27"/>
      <c r="L25" s="27"/>
      <c r="M25" s="27"/>
      <c r="N25" s="27"/>
      <c r="O25" s="28"/>
      <c r="P25" s="27">
        <f>SUM(G25:O25)</f>
        <v>0</v>
      </c>
      <c r="Q25" s="29"/>
      <c r="R25" s="32"/>
      <c r="S25" s="30"/>
      <c r="T25" s="31"/>
      <c r="U25" s="27"/>
      <c r="V25" s="27"/>
      <c r="W25" s="27">
        <f>SUM(U25:V25)</f>
        <v>0</v>
      </c>
      <c r="X25" s="32"/>
      <c r="Y25" s="32"/>
      <c r="Z25" s="33"/>
      <c r="AA25" s="34"/>
      <c r="AB25" s="36" t="e">
        <f>Z25/W25</f>
        <v>#DIV/0!</v>
      </c>
      <c r="AC25" s="35"/>
    </row>
    <row r="26" spans="1:27" ht="35.25" customHeight="1" thickBot="1">
      <c r="A26" s="472" t="s">
        <v>74</v>
      </c>
      <c r="B26" s="473"/>
      <c r="C26" s="473"/>
      <c r="D26" s="473"/>
      <c r="E26" s="474"/>
      <c r="F26" s="294"/>
      <c r="G26" s="294">
        <f aca="true" t="shared" si="0" ref="G26:S26">SUM(G6:G25)</f>
        <v>0</v>
      </c>
      <c r="H26" s="294">
        <f t="shared" si="0"/>
        <v>0</v>
      </c>
      <c r="I26" s="294">
        <f t="shared" si="0"/>
        <v>0</v>
      </c>
      <c r="J26" s="294">
        <f t="shared" si="0"/>
        <v>0</v>
      </c>
      <c r="K26" s="294">
        <f t="shared" si="0"/>
        <v>0</v>
      </c>
      <c r="L26" s="294">
        <f t="shared" si="0"/>
        <v>0</v>
      </c>
      <c r="M26" s="294">
        <f t="shared" si="0"/>
        <v>0</v>
      </c>
      <c r="N26" s="294">
        <f t="shared" si="0"/>
        <v>0</v>
      </c>
      <c r="O26" s="294">
        <f t="shared" si="0"/>
        <v>0</v>
      </c>
      <c r="P26" s="295">
        <f t="shared" si="0"/>
        <v>0</v>
      </c>
      <c r="Q26" s="296">
        <f t="shared" si="0"/>
        <v>0</v>
      </c>
      <c r="R26" s="296">
        <f>SUM(R6:R25)</f>
        <v>0</v>
      </c>
      <c r="S26" s="297">
        <f t="shared" si="0"/>
        <v>0</v>
      </c>
      <c r="T26" s="298"/>
      <c r="U26" s="299">
        <f aca="true" t="shared" si="1" ref="U26:Z26">SUM(U6:U25)</f>
        <v>0</v>
      </c>
      <c r="V26" s="299">
        <f>SUM(V6:V25)</f>
        <v>24</v>
      </c>
      <c r="W26" s="299">
        <f t="shared" si="1"/>
        <v>24</v>
      </c>
      <c r="X26" s="296">
        <f t="shared" si="1"/>
        <v>2043.5900000000001</v>
      </c>
      <c r="Y26" s="296">
        <f t="shared" si="1"/>
        <v>6848.76</v>
      </c>
      <c r="Z26" s="300">
        <f t="shared" si="1"/>
        <v>59340</v>
      </c>
      <c r="AA26" s="301"/>
    </row>
    <row r="27" spans="2:28" ht="23.25" customHeight="1" hidden="1" thickBot="1">
      <c r="B27" s="16">
        <f>COUNTIF(B6:B25,"*")</f>
        <v>4</v>
      </c>
      <c r="F27" s="16">
        <f>COUNTIF(F6:F25,"*")</f>
        <v>0</v>
      </c>
      <c r="G27" s="16">
        <f>SUM(G26)</f>
        <v>0</v>
      </c>
      <c r="H27" s="16">
        <f aca="true" t="shared" si="2" ref="H27:O27">SUM(H26)</f>
        <v>0</v>
      </c>
      <c r="I27" s="16">
        <f t="shared" si="2"/>
        <v>0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  <c r="N27" s="16">
        <f t="shared" si="2"/>
        <v>0</v>
      </c>
      <c r="O27" s="16">
        <f t="shared" si="2"/>
        <v>0</v>
      </c>
      <c r="P27" s="16">
        <f>SUM(G27:O27)</f>
        <v>0</v>
      </c>
      <c r="Q27" s="64">
        <f>SUM(Q26)</f>
        <v>0</v>
      </c>
      <c r="R27" s="70">
        <f>SUM(R26)</f>
        <v>0</v>
      </c>
      <c r="S27" s="73">
        <f>SUM(S26)</f>
        <v>0</v>
      </c>
      <c r="T27" s="22">
        <f>COUNTIF(T6:T25,"&gt;0")+COUNTIF(T6:T25,"*")</f>
        <v>4</v>
      </c>
      <c r="U27" s="63">
        <f>SUM(U26)</f>
        <v>0</v>
      </c>
      <c r="V27" s="63">
        <f>SUM(V26)</f>
        <v>24</v>
      </c>
      <c r="W27" s="63">
        <f>SUM(U27:V27)</f>
        <v>24</v>
      </c>
      <c r="X27" s="70">
        <f>SUM(X26)</f>
        <v>2043.5900000000001</v>
      </c>
      <c r="Y27" s="70">
        <f>SUM(Y26)</f>
        <v>6848.76</v>
      </c>
      <c r="Z27" s="73">
        <f>SUM(Z26)</f>
        <v>59340</v>
      </c>
      <c r="AA27" s="22"/>
      <c r="AB27" s="22"/>
    </row>
    <row r="28" spans="1:27" s="49" customFormat="1" ht="35.25" customHeight="1">
      <c r="A28" s="481" t="str">
        <f>'1月 '!A28:B28</f>
        <v>去(110)年</v>
      </c>
      <c r="B28" s="482"/>
      <c r="C28" s="483" t="s">
        <v>75</v>
      </c>
      <c r="D28" s="483"/>
      <c r="E28" s="484"/>
      <c r="F28" s="43"/>
      <c r="G28" s="43">
        <v>16</v>
      </c>
      <c r="H28" s="43">
        <v>0</v>
      </c>
      <c r="I28" s="43">
        <v>7</v>
      </c>
      <c r="J28" s="43">
        <v>305</v>
      </c>
      <c r="K28" s="43">
        <v>325</v>
      </c>
      <c r="L28" s="43">
        <v>40</v>
      </c>
      <c r="M28" s="43">
        <v>0</v>
      </c>
      <c r="N28" s="43">
        <v>0</v>
      </c>
      <c r="O28" s="43">
        <v>0</v>
      </c>
      <c r="P28" s="117">
        <v>693</v>
      </c>
      <c r="Q28" s="44">
        <v>83006.6</v>
      </c>
      <c r="R28" s="44">
        <v>86352.32999999999</v>
      </c>
      <c r="S28" s="45">
        <v>851800</v>
      </c>
      <c r="T28" s="46"/>
      <c r="U28" s="43">
        <v>0</v>
      </c>
      <c r="V28" s="43">
        <v>14</v>
      </c>
      <c r="W28" s="43">
        <v>14</v>
      </c>
      <c r="X28" s="44">
        <v>1361.56</v>
      </c>
      <c r="Y28" s="44">
        <v>3608.49</v>
      </c>
      <c r="Z28" s="47">
        <v>32000</v>
      </c>
      <c r="AA28" s="48"/>
    </row>
    <row r="29" spans="1:27" s="49" customFormat="1" ht="35.25" customHeight="1" thickBot="1">
      <c r="A29" s="475" t="str">
        <f>'1月 '!A29:E29</f>
        <v>110與111年同月推案增減率</v>
      </c>
      <c r="B29" s="476"/>
      <c r="C29" s="476"/>
      <c r="D29" s="476"/>
      <c r="E29" s="476"/>
      <c r="F29" s="50"/>
      <c r="G29" s="50"/>
      <c r="H29" s="50"/>
      <c r="I29" s="50"/>
      <c r="J29" s="50"/>
      <c r="K29" s="50"/>
      <c r="L29" s="50"/>
      <c r="M29" s="50"/>
      <c r="N29" s="51"/>
      <c r="O29" s="477">
        <f>(P26-P28)/P28</f>
        <v>-1</v>
      </c>
      <c r="P29" s="478"/>
      <c r="Q29" s="52"/>
      <c r="R29" s="52"/>
      <c r="S29" s="53">
        <f>(S26-S28)/S28</f>
        <v>-1</v>
      </c>
      <c r="T29" s="54"/>
      <c r="U29" s="477">
        <f>(W26-W28)/W28</f>
        <v>0.7142857142857143</v>
      </c>
      <c r="V29" s="479"/>
      <c r="W29" s="480"/>
      <c r="X29" s="52"/>
      <c r="Y29" s="52"/>
      <c r="Z29" s="55">
        <f>(Z26-Z28)/Z28</f>
        <v>0.854375</v>
      </c>
      <c r="AA29" s="56"/>
    </row>
    <row r="31" spans="1:5" ht="15.75">
      <c r="A31" s="489"/>
      <c r="B31" s="490"/>
      <c r="C31" s="490"/>
      <c r="D31" s="490"/>
      <c r="E31" s="490"/>
    </row>
    <row r="32" ht="15.75">
      <c r="B32" s="58"/>
    </row>
  </sheetData>
  <sheetProtection/>
  <mergeCells count="34">
    <mergeCell ref="A1:P1"/>
    <mergeCell ref="E3:E5"/>
    <mergeCell ref="F3:F5"/>
    <mergeCell ref="T3:T5"/>
    <mergeCell ref="U3:W3"/>
    <mergeCell ref="H4:H5"/>
    <mergeCell ref="I4:O4"/>
    <mergeCell ref="S3:S5"/>
    <mergeCell ref="T2:Z2"/>
    <mergeCell ref="G4:G5"/>
    <mergeCell ref="O29:P29"/>
    <mergeCell ref="U29:W29"/>
    <mergeCell ref="A31:E31"/>
    <mergeCell ref="A26:E26"/>
    <mergeCell ref="A28:B28"/>
    <mergeCell ref="C28:E28"/>
    <mergeCell ref="A29:E29"/>
    <mergeCell ref="AA2:AA5"/>
    <mergeCell ref="A3:A5"/>
    <mergeCell ref="B3:B5"/>
    <mergeCell ref="C3:C5"/>
    <mergeCell ref="D3:D5"/>
    <mergeCell ref="Z3:Z5"/>
    <mergeCell ref="P4:P5"/>
    <mergeCell ref="X3:X5"/>
    <mergeCell ref="Y3:Y5"/>
    <mergeCell ref="A2:E2"/>
    <mergeCell ref="G3:P3"/>
    <mergeCell ref="Q3:Q5"/>
    <mergeCell ref="F2:S2"/>
    <mergeCell ref="V4:V5"/>
    <mergeCell ref="W4:W5"/>
    <mergeCell ref="R3:R5"/>
    <mergeCell ref="U4:U5"/>
  </mergeCells>
  <printOptions horizontalCentered="1"/>
  <pageMargins left="0.3937007874015748" right="0.15748031496062992" top="0.6299212598425197" bottom="0.4724409448818898" header="0.5118110236220472" footer="0.5118110236220472"/>
  <pageSetup fitToWidth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C32"/>
  <sheetViews>
    <sheetView zoomScale="70" zoomScaleNormal="70" zoomScaleSheetLayoutView="100" zoomScalePageLayoutView="0" workbookViewId="0" topLeftCell="A1">
      <selection activeCell="Z3" sqref="Z3:Z5"/>
    </sheetView>
  </sheetViews>
  <sheetFormatPr defaultColWidth="0" defaultRowHeight="16.5"/>
  <cols>
    <col min="1" max="1" width="4.125" style="16" customWidth="1"/>
    <col min="2" max="2" width="7.875" style="16" customWidth="1"/>
    <col min="3" max="3" width="6.75390625" style="41" customWidth="1"/>
    <col min="4" max="4" width="7.25390625" style="16" customWidth="1"/>
    <col min="5" max="5" width="6.75390625" style="16" customWidth="1"/>
    <col min="6" max="15" width="5.25390625" style="16" customWidth="1"/>
    <col min="16" max="16" width="6.75390625" style="16" customWidth="1"/>
    <col min="17" max="17" width="12.00390625" style="16" customWidth="1"/>
    <col min="18" max="18" width="11.875" style="16" bestFit="1" customWidth="1"/>
    <col min="19" max="19" width="11.75390625" style="42" customWidth="1"/>
    <col min="20" max="23" width="5.25390625" style="16" customWidth="1"/>
    <col min="24" max="24" width="11.25390625" style="16" bestFit="1" customWidth="1"/>
    <col min="25" max="25" width="11.875" style="16" bestFit="1" customWidth="1"/>
    <col min="26" max="26" width="10.25390625" style="16" customWidth="1"/>
    <col min="27" max="27" width="10.75390625" style="16" customWidth="1"/>
    <col min="28" max="28" width="9.00390625" style="14" bestFit="1" customWidth="1"/>
    <col min="29" max="29" width="7.375" style="15" customWidth="1"/>
    <col min="30" max="30" width="6.875" style="16" customWidth="1"/>
    <col min="31" max="31" width="6.75390625" style="16" customWidth="1"/>
    <col min="32" max="36" width="0" style="16" hidden="1" customWidth="1"/>
    <col min="37" max="16384" width="9.00390625" style="16" hidden="1" customWidth="1"/>
  </cols>
  <sheetData>
    <row r="1" spans="1:27" ht="42" customHeight="1" thickBot="1">
      <c r="A1" s="471" t="s">
        <v>110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292" t="str">
        <f>'1月 '!Q1</f>
        <v>111年</v>
      </c>
      <c r="R1" s="292" t="s">
        <v>254</v>
      </c>
      <c r="S1" s="291"/>
      <c r="T1" s="291"/>
      <c r="U1" s="291"/>
      <c r="V1" s="291"/>
      <c r="W1" s="291"/>
      <c r="X1" s="291"/>
      <c r="Y1" s="291"/>
      <c r="Z1" s="291"/>
      <c r="AA1" s="291"/>
    </row>
    <row r="2" spans="1:27" ht="30" customHeight="1">
      <c r="A2" s="458" t="s">
        <v>1</v>
      </c>
      <c r="B2" s="459"/>
      <c r="C2" s="459"/>
      <c r="D2" s="459"/>
      <c r="E2" s="460"/>
      <c r="F2" s="444" t="s">
        <v>2</v>
      </c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6"/>
      <c r="T2" s="493" t="s">
        <v>106</v>
      </c>
      <c r="U2" s="445"/>
      <c r="V2" s="445"/>
      <c r="W2" s="445"/>
      <c r="X2" s="445"/>
      <c r="Y2" s="445"/>
      <c r="Z2" s="494"/>
      <c r="AA2" s="437" t="s">
        <v>44</v>
      </c>
    </row>
    <row r="3" spans="1:27" ht="20.25" customHeight="1">
      <c r="A3" s="486" t="s">
        <v>4</v>
      </c>
      <c r="B3" s="448" t="s">
        <v>5</v>
      </c>
      <c r="C3" s="468" t="s">
        <v>6</v>
      </c>
      <c r="D3" s="468" t="s">
        <v>45</v>
      </c>
      <c r="E3" s="448" t="s">
        <v>46</v>
      </c>
      <c r="F3" s="451" t="s">
        <v>47</v>
      </c>
      <c r="G3" s="455" t="s">
        <v>48</v>
      </c>
      <c r="H3" s="456"/>
      <c r="I3" s="456"/>
      <c r="J3" s="456"/>
      <c r="K3" s="456"/>
      <c r="L3" s="456"/>
      <c r="M3" s="456"/>
      <c r="N3" s="456"/>
      <c r="O3" s="456"/>
      <c r="P3" s="457"/>
      <c r="Q3" s="448" t="s">
        <v>49</v>
      </c>
      <c r="R3" s="443" t="s">
        <v>54</v>
      </c>
      <c r="S3" s="440" t="s">
        <v>50</v>
      </c>
      <c r="T3" s="485" t="s">
        <v>51</v>
      </c>
      <c r="U3" s="454" t="s">
        <v>52</v>
      </c>
      <c r="V3" s="454"/>
      <c r="W3" s="454"/>
      <c r="X3" s="443" t="s">
        <v>53</v>
      </c>
      <c r="Y3" s="443" t="s">
        <v>55</v>
      </c>
      <c r="Z3" s="464" t="s">
        <v>56</v>
      </c>
      <c r="AA3" s="438"/>
    </row>
    <row r="4" spans="1:27" ht="20.25" customHeight="1">
      <c r="A4" s="487"/>
      <c r="B4" s="449"/>
      <c r="C4" s="469"/>
      <c r="D4" s="469"/>
      <c r="E4" s="449"/>
      <c r="F4" s="452"/>
      <c r="G4" s="451" t="s">
        <v>57</v>
      </c>
      <c r="H4" s="451" t="s">
        <v>58</v>
      </c>
      <c r="I4" s="465" t="s">
        <v>59</v>
      </c>
      <c r="J4" s="466"/>
      <c r="K4" s="466"/>
      <c r="L4" s="466"/>
      <c r="M4" s="466"/>
      <c r="N4" s="466"/>
      <c r="O4" s="467"/>
      <c r="P4" s="451" t="s">
        <v>60</v>
      </c>
      <c r="Q4" s="449"/>
      <c r="R4" s="443"/>
      <c r="S4" s="441"/>
      <c r="T4" s="485"/>
      <c r="U4" s="447" t="s">
        <v>61</v>
      </c>
      <c r="V4" s="447" t="s">
        <v>62</v>
      </c>
      <c r="W4" s="447" t="s">
        <v>60</v>
      </c>
      <c r="X4" s="443"/>
      <c r="Y4" s="443"/>
      <c r="Z4" s="464"/>
      <c r="AA4" s="438"/>
    </row>
    <row r="5" spans="1:29" s="22" customFormat="1" ht="20.25" customHeight="1">
      <c r="A5" s="488"/>
      <c r="B5" s="450"/>
      <c r="C5" s="470"/>
      <c r="D5" s="470"/>
      <c r="E5" s="450"/>
      <c r="F5" s="453"/>
      <c r="G5" s="453"/>
      <c r="H5" s="453"/>
      <c r="I5" s="18" t="s">
        <v>63</v>
      </c>
      <c r="J5" s="18" t="s">
        <v>64</v>
      </c>
      <c r="K5" s="18" t="s">
        <v>65</v>
      </c>
      <c r="L5" s="18" t="s">
        <v>66</v>
      </c>
      <c r="M5" s="18" t="s">
        <v>67</v>
      </c>
      <c r="N5" s="18" t="s">
        <v>68</v>
      </c>
      <c r="O5" s="19" t="s">
        <v>69</v>
      </c>
      <c r="P5" s="453"/>
      <c r="Q5" s="450"/>
      <c r="R5" s="443"/>
      <c r="S5" s="442"/>
      <c r="T5" s="485"/>
      <c r="U5" s="447"/>
      <c r="V5" s="447"/>
      <c r="W5" s="447"/>
      <c r="X5" s="443"/>
      <c r="Y5" s="443"/>
      <c r="Z5" s="464"/>
      <c r="AA5" s="439"/>
      <c r="AB5" s="20"/>
      <c r="AC5" s="21"/>
    </row>
    <row r="6" spans="1:29" ht="35.25" customHeight="1">
      <c r="A6" s="23">
        <v>1</v>
      </c>
      <c r="B6" s="24" t="s">
        <v>241</v>
      </c>
      <c r="C6" s="25" t="s">
        <v>121</v>
      </c>
      <c r="D6" s="61" t="s">
        <v>242</v>
      </c>
      <c r="E6" s="24" t="s">
        <v>127</v>
      </c>
      <c r="F6" s="26" t="s">
        <v>124</v>
      </c>
      <c r="G6" s="27">
        <v>0</v>
      </c>
      <c r="H6" s="27">
        <v>0</v>
      </c>
      <c r="I6" s="27">
        <v>0</v>
      </c>
      <c r="J6" s="27">
        <v>0</v>
      </c>
      <c r="K6" s="27">
        <v>111</v>
      </c>
      <c r="L6" s="27">
        <v>0</v>
      </c>
      <c r="M6" s="27">
        <v>0</v>
      </c>
      <c r="N6" s="27">
        <v>0</v>
      </c>
      <c r="O6" s="28">
        <v>0</v>
      </c>
      <c r="P6" s="27">
        <v>111</v>
      </c>
      <c r="Q6" s="29">
        <v>16842.4</v>
      </c>
      <c r="R6" s="32">
        <v>18018.19</v>
      </c>
      <c r="S6" s="30">
        <v>165000</v>
      </c>
      <c r="T6" s="31"/>
      <c r="U6" s="27"/>
      <c r="V6" s="27"/>
      <c r="W6" s="27">
        <v>0</v>
      </c>
      <c r="X6" s="32"/>
      <c r="Y6" s="32"/>
      <c r="Z6" s="33"/>
      <c r="AA6" s="57"/>
      <c r="AB6" s="239">
        <v>30.27243832230349</v>
      </c>
      <c r="AC6" s="35"/>
    </row>
    <row r="7" spans="1:29" ht="35.25" customHeight="1">
      <c r="A7" s="23">
        <v>2</v>
      </c>
      <c r="B7" s="24" t="s">
        <v>243</v>
      </c>
      <c r="C7" s="25" t="s">
        <v>121</v>
      </c>
      <c r="D7" s="61" t="s">
        <v>244</v>
      </c>
      <c r="E7" s="24" t="s">
        <v>123</v>
      </c>
      <c r="F7" s="26" t="s">
        <v>124</v>
      </c>
      <c r="G7" s="27">
        <v>0</v>
      </c>
      <c r="H7" s="27">
        <v>0</v>
      </c>
      <c r="I7" s="27">
        <v>44</v>
      </c>
      <c r="J7" s="27">
        <v>186</v>
      </c>
      <c r="K7" s="27">
        <v>0</v>
      </c>
      <c r="L7" s="27">
        <v>0</v>
      </c>
      <c r="M7" s="27">
        <v>0</v>
      </c>
      <c r="N7" s="27">
        <v>0</v>
      </c>
      <c r="O7" s="28">
        <v>0</v>
      </c>
      <c r="P7" s="27">
        <v>230</v>
      </c>
      <c r="Q7" s="29">
        <v>26806.21</v>
      </c>
      <c r="R7" s="32">
        <v>27229.01</v>
      </c>
      <c r="S7" s="30">
        <v>245000</v>
      </c>
      <c r="T7" s="31"/>
      <c r="U7" s="27"/>
      <c r="V7" s="27"/>
      <c r="W7" s="27">
        <v>0</v>
      </c>
      <c r="X7" s="32"/>
      <c r="Y7" s="32"/>
      <c r="Z7" s="33"/>
      <c r="AA7" s="34"/>
      <c r="AB7" s="239">
        <v>29.744649378435017</v>
      </c>
      <c r="AC7" s="35"/>
    </row>
    <row r="8" spans="1:29" ht="35.25" customHeight="1">
      <c r="A8" s="23">
        <v>3</v>
      </c>
      <c r="B8" s="24" t="s">
        <v>245</v>
      </c>
      <c r="C8" s="25" t="s">
        <v>182</v>
      </c>
      <c r="D8" s="61" t="s">
        <v>246</v>
      </c>
      <c r="E8" s="24" t="s">
        <v>123</v>
      </c>
      <c r="F8" s="26" t="s">
        <v>247</v>
      </c>
      <c r="G8" s="27">
        <v>6</v>
      </c>
      <c r="H8" s="27">
        <v>0</v>
      </c>
      <c r="I8" s="27">
        <v>0</v>
      </c>
      <c r="J8" s="27">
        <v>0</v>
      </c>
      <c r="K8" s="27">
        <v>44</v>
      </c>
      <c r="L8" s="27">
        <v>44</v>
      </c>
      <c r="M8" s="27">
        <v>0</v>
      </c>
      <c r="N8" s="27">
        <v>0</v>
      </c>
      <c r="O8" s="28">
        <v>0</v>
      </c>
      <c r="P8" s="27">
        <v>94</v>
      </c>
      <c r="Q8" s="29">
        <v>19314.16</v>
      </c>
      <c r="R8" s="32">
        <v>20225.37</v>
      </c>
      <c r="S8" s="30">
        <v>265000</v>
      </c>
      <c r="T8" s="31"/>
      <c r="U8" s="27"/>
      <c r="V8" s="27"/>
      <c r="W8" s="27">
        <v>0</v>
      </c>
      <c r="X8" s="32"/>
      <c r="Y8" s="32"/>
      <c r="Z8" s="33"/>
      <c r="AA8" s="34"/>
      <c r="AB8" s="239">
        <v>43.3135738852362</v>
      </c>
      <c r="AC8" s="35"/>
    </row>
    <row r="9" spans="1:29" ht="35.25" customHeight="1">
      <c r="A9" s="23">
        <v>4</v>
      </c>
      <c r="B9" s="24" t="s">
        <v>248</v>
      </c>
      <c r="C9" s="25" t="s">
        <v>186</v>
      </c>
      <c r="D9" s="61" t="s">
        <v>249</v>
      </c>
      <c r="E9" s="24" t="s">
        <v>127</v>
      </c>
      <c r="F9" s="26"/>
      <c r="G9" s="27"/>
      <c r="H9" s="27"/>
      <c r="I9" s="27"/>
      <c r="J9" s="27"/>
      <c r="K9" s="27"/>
      <c r="L9" s="27"/>
      <c r="M9" s="27"/>
      <c r="N9" s="27"/>
      <c r="O9" s="28"/>
      <c r="P9" s="27">
        <v>0</v>
      </c>
      <c r="Q9" s="29"/>
      <c r="R9" s="32"/>
      <c r="S9" s="30"/>
      <c r="T9" s="66">
        <v>4</v>
      </c>
      <c r="U9" s="27">
        <v>0</v>
      </c>
      <c r="V9" s="27">
        <v>8</v>
      </c>
      <c r="W9" s="27">
        <v>8</v>
      </c>
      <c r="X9" s="32">
        <v>638</v>
      </c>
      <c r="Y9" s="32">
        <v>1564.4</v>
      </c>
      <c r="Z9" s="33">
        <v>20000</v>
      </c>
      <c r="AA9" s="270"/>
      <c r="AB9" s="278">
        <v>2500</v>
      </c>
      <c r="AC9" s="35"/>
    </row>
    <row r="10" spans="1:29" ht="35.25" customHeight="1">
      <c r="A10" s="23">
        <v>5</v>
      </c>
      <c r="B10" s="24" t="s">
        <v>250</v>
      </c>
      <c r="C10" s="25" t="s">
        <v>239</v>
      </c>
      <c r="D10" s="61" t="s">
        <v>251</v>
      </c>
      <c r="E10" s="24" t="s">
        <v>123</v>
      </c>
      <c r="F10" s="26" t="s">
        <v>247</v>
      </c>
      <c r="G10" s="27">
        <v>0</v>
      </c>
      <c r="H10" s="27">
        <v>0</v>
      </c>
      <c r="I10" s="27">
        <v>0</v>
      </c>
      <c r="J10" s="27">
        <v>0</v>
      </c>
      <c r="K10" s="27">
        <v>36</v>
      </c>
      <c r="L10" s="27">
        <v>0</v>
      </c>
      <c r="M10" s="27">
        <v>0</v>
      </c>
      <c r="N10" s="27">
        <v>0</v>
      </c>
      <c r="O10" s="28">
        <v>0</v>
      </c>
      <c r="P10" s="27">
        <v>36</v>
      </c>
      <c r="Q10" s="29">
        <v>6967.76</v>
      </c>
      <c r="R10" s="32">
        <v>7232.5</v>
      </c>
      <c r="S10" s="30">
        <v>75800</v>
      </c>
      <c r="T10" s="31"/>
      <c r="U10" s="27"/>
      <c r="V10" s="27"/>
      <c r="W10" s="27">
        <v>0</v>
      </c>
      <c r="X10" s="32"/>
      <c r="Y10" s="32"/>
      <c r="Z10" s="33"/>
      <c r="AA10" s="114"/>
      <c r="AB10" s="353">
        <v>34.64618214956021</v>
      </c>
      <c r="AC10" s="35"/>
    </row>
    <row r="11" spans="1:29" ht="35.25" customHeight="1">
      <c r="A11" s="23">
        <v>6</v>
      </c>
      <c r="B11" s="24" t="s">
        <v>125</v>
      </c>
      <c r="C11" s="25" t="s">
        <v>144</v>
      </c>
      <c r="D11" s="24" t="s">
        <v>252</v>
      </c>
      <c r="E11" s="24" t="s">
        <v>123</v>
      </c>
      <c r="F11" s="26"/>
      <c r="G11" s="27"/>
      <c r="H11" s="27"/>
      <c r="I11" s="27"/>
      <c r="J11" s="27"/>
      <c r="K11" s="27"/>
      <c r="L11" s="27"/>
      <c r="M11" s="27"/>
      <c r="N11" s="27"/>
      <c r="O11" s="28"/>
      <c r="P11" s="27">
        <v>0</v>
      </c>
      <c r="Q11" s="29"/>
      <c r="R11" s="32"/>
      <c r="S11" s="30"/>
      <c r="T11" s="31">
        <v>5</v>
      </c>
      <c r="U11" s="27">
        <v>0</v>
      </c>
      <c r="V11" s="27">
        <v>8</v>
      </c>
      <c r="W11" s="27">
        <v>8</v>
      </c>
      <c r="X11" s="32">
        <v>631</v>
      </c>
      <c r="Y11" s="32">
        <v>2379.83</v>
      </c>
      <c r="Z11" s="33">
        <v>34200</v>
      </c>
      <c r="AA11" s="34"/>
      <c r="AB11" s="278">
        <v>4275</v>
      </c>
      <c r="AC11" s="35"/>
    </row>
    <row r="12" spans="1:29" ht="35.25" customHeight="1">
      <c r="A12" s="23">
        <v>7</v>
      </c>
      <c r="B12" s="24" t="s">
        <v>176</v>
      </c>
      <c r="C12" s="25" t="s">
        <v>152</v>
      </c>
      <c r="D12" s="61" t="s">
        <v>253</v>
      </c>
      <c r="E12" s="24" t="s">
        <v>127</v>
      </c>
      <c r="F12" s="26" t="s">
        <v>171</v>
      </c>
      <c r="G12" s="27">
        <v>0</v>
      </c>
      <c r="H12" s="27">
        <v>0</v>
      </c>
      <c r="I12" s="27">
        <v>0</v>
      </c>
      <c r="J12" s="27">
        <v>44</v>
      </c>
      <c r="K12" s="27">
        <v>16</v>
      </c>
      <c r="L12" s="27">
        <v>0</v>
      </c>
      <c r="M12" s="27">
        <v>0</v>
      </c>
      <c r="N12" s="27">
        <v>0</v>
      </c>
      <c r="O12" s="28">
        <v>0</v>
      </c>
      <c r="P12" s="27">
        <v>60</v>
      </c>
      <c r="Q12" s="29">
        <v>4421.69</v>
      </c>
      <c r="R12" s="32">
        <v>4764.93</v>
      </c>
      <c r="S12" s="30">
        <v>40000</v>
      </c>
      <c r="T12" s="31"/>
      <c r="U12" s="27"/>
      <c r="V12" s="27"/>
      <c r="W12" s="27">
        <v>0</v>
      </c>
      <c r="X12" s="32"/>
      <c r="Y12" s="32"/>
      <c r="Z12" s="33"/>
      <c r="AA12" s="316" t="s">
        <v>172</v>
      </c>
      <c r="AB12" s="239">
        <v>27.75096485335098</v>
      </c>
      <c r="AC12" s="35"/>
    </row>
    <row r="13" spans="1:29" ht="35.25" customHeight="1" hidden="1">
      <c r="A13" s="23"/>
      <c r="B13" s="24"/>
      <c r="C13" s="25"/>
      <c r="D13" s="24"/>
      <c r="E13" s="24"/>
      <c r="F13" s="26"/>
      <c r="G13" s="27"/>
      <c r="H13" s="27"/>
      <c r="I13" s="27"/>
      <c r="J13" s="27"/>
      <c r="K13" s="27"/>
      <c r="L13" s="27"/>
      <c r="M13" s="27"/>
      <c r="N13" s="27"/>
      <c r="O13" s="28"/>
      <c r="P13" s="27"/>
      <c r="Q13" s="29"/>
      <c r="R13" s="32"/>
      <c r="S13" s="30"/>
      <c r="T13" s="31"/>
      <c r="U13" s="27"/>
      <c r="V13" s="27"/>
      <c r="W13" s="27"/>
      <c r="X13" s="32"/>
      <c r="Y13" s="32"/>
      <c r="Z13" s="33"/>
      <c r="AA13" s="34"/>
      <c r="AC13" s="35"/>
    </row>
    <row r="14" spans="1:29" ht="35.25" customHeight="1" hidden="1">
      <c r="A14" s="23"/>
      <c r="B14" s="24"/>
      <c r="C14" s="25"/>
      <c r="D14" s="17"/>
      <c r="E14" s="24"/>
      <c r="F14" s="26"/>
      <c r="G14" s="27"/>
      <c r="H14" s="27"/>
      <c r="I14" s="27"/>
      <c r="J14" s="27"/>
      <c r="K14" s="27"/>
      <c r="L14" s="27"/>
      <c r="M14" s="27"/>
      <c r="N14" s="27"/>
      <c r="O14" s="28"/>
      <c r="P14" s="27"/>
      <c r="Q14" s="29"/>
      <c r="R14" s="32"/>
      <c r="S14" s="30"/>
      <c r="T14" s="31"/>
      <c r="U14" s="27"/>
      <c r="V14" s="27"/>
      <c r="W14" s="27"/>
      <c r="X14" s="32"/>
      <c r="Y14" s="32"/>
      <c r="Z14" s="33"/>
      <c r="AA14" s="34"/>
      <c r="AC14" s="35"/>
    </row>
    <row r="15" spans="1:29" ht="35.25" customHeight="1" hidden="1">
      <c r="A15" s="23">
        <v>10</v>
      </c>
      <c r="B15" s="24"/>
      <c r="C15" s="25"/>
      <c r="D15" s="17"/>
      <c r="E15" s="24"/>
      <c r="F15" s="26"/>
      <c r="G15" s="27"/>
      <c r="H15" s="27"/>
      <c r="I15" s="27"/>
      <c r="J15" s="27"/>
      <c r="K15" s="27"/>
      <c r="L15" s="27"/>
      <c r="M15" s="27"/>
      <c r="N15" s="27"/>
      <c r="O15" s="28"/>
      <c r="P15" s="27">
        <f aca="true" t="shared" si="0" ref="P15:P25">SUM(G15:O15)</f>
        <v>0</v>
      </c>
      <c r="Q15" s="29"/>
      <c r="R15" s="32"/>
      <c r="S15" s="30"/>
      <c r="T15" s="31"/>
      <c r="U15" s="27"/>
      <c r="V15" s="27"/>
      <c r="W15" s="27">
        <f aca="true" t="shared" si="1" ref="W15:W25">SUM(U15:V15)</f>
        <v>0</v>
      </c>
      <c r="X15" s="32"/>
      <c r="Y15" s="32"/>
      <c r="Z15" s="33"/>
      <c r="AA15" s="34"/>
      <c r="AB15" s="36" t="e">
        <f>Z15/W15</f>
        <v>#DIV/0!</v>
      </c>
      <c r="AC15" s="35"/>
    </row>
    <row r="16" spans="1:29" ht="35.25" customHeight="1" hidden="1">
      <c r="A16" s="23">
        <v>11</v>
      </c>
      <c r="B16" s="24"/>
      <c r="C16" s="25"/>
      <c r="D16" s="24"/>
      <c r="E16" s="24"/>
      <c r="F16" s="26"/>
      <c r="G16" s="27"/>
      <c r="H16" s="27"/>
      <c r="I16" s="27"/>
      <c r="J16" s="27"/>
      <c r="K16" s="27"/>
      <c r="L16" s="27"/>
      <c r="M16" s="27"/>
      <c r="N16" s="27"/>
      <c r="O16" s="28"/>
      <c r="P16" s="27">
        <f t="shared" si="0"/>
        <v>0</v>
      </c>
      <c r="Q16" s="29"/>
      <c r="R16" s="32"/>
      <c r="S16" s="30"/>
      <c r="T16" s="31"/>
      <c r="U16" s="27"/>
      <c r="V16" s="27"/>
      <c r="W16" s="27">
        <f>SUM(U16:V16)</f>
        <v>0</v>
      </c>
      <c r="X16" s="32"/>
      <c r="Y16" s="32"/>
      <c r="Z16" s="33"/>
      <c r="AA16" s="34"/>
      <c r="AB16" s="14" t="e">
        <f>S16/(Q16*0.3025)</f>
        <v>#DIV/0!</v>
      </c>
      <c r="AC16" s="35"/>
    </row>
    <row r="17" spans="1:29" ht="35.25" customHeight="1" hidden="1">
      <c r="A17" s="23">
        <v>12</v>
      </c>
      <c r="B17" s="24"/>
      <c r="C17" s="25"/>
      <c r="D17" s="24"/>
      <c r="E17" s="24"/>
      <c r="F17" s="26"/>
      <c r="G17" s="27"/>
      <c r="H17" s="27"/>
      <c r="I17" s="27"/>
      <c r="J17" s="27"/>
      <c r="K17" s="27"/>
      <c r="L17" s="27"/>
      <c r="M17" s="27"/>
      <c r="N17" s="27"/>
      <c r="O17" s="28"/>
      <c r="P17" s="27">
        <f t="shared" si="0"/>
        <v>0</v>
      </c>
      <c r="Q17" s="29"/>
      <c r="R17" s="32"/>
      <c r="S17" s="30"/>
      <c r="T17" s="31"/>
      <c r="U17" s="27"/>
      <c r="V17" s="27"/>
      <c r="W17" s="27">
        <f>SUM(U17:V17)</f>
        <v>0</v>
      </c>
      <c r="X17" s="32"/>
      <c r="Y17" s="32"/>
      <c r="Z17" s="33"/>
      <c r="AA17" s="34"/>
      <c r="AB17" s="36" t="e">
        <f>Z17/W17</f>
        <v>#DIV/0!</v>
      </c>
      <c r="AC17" s="35"/>
    </row>
    <row r="18" spans="1:29" ht="35.25" customHeight="1" hidden="1">
      <c r="A18" s="23">
        <v>13</v>
      </c>
      <c r="B18" s="24"/>
      <c r="C18" s="25"/>
      <c r="D18" s="24"/>
      <c r="E18" s="24"/>
      <c r="F18" s="26"/>
      <c r="G18" s="27"/>
      <c r="H18" s="27"/>
      <c r="I18" s="27"/>
      <c r="J18" s="27"/>
      <c r="K18" s="27"/>
      <c r="L18" s="27"/>
      <c r="M18" s="27"/>
      <c r="N18" s="27"/>
      <c r="O18" s="28"/>
      <c r="P18" s="27">
        <f t="shared" si="0"/>
        <v>0</v>
      </c>
      <c r="Q18" s="29"/>
      <c r="R18" s="32"/>
      <c r="S18" s="30"/>
      <c r="T18" s="31"/>
      <c r="U18" s="27"/>
      <c r="V18" s="27"/>
      <c r="W18" s="27">
        <f>SUM(U18:V18)</f>
        <v>0</v>
      </c>
      <c r="X18" s="32"/>
      <c r="Y18" s="32"/>
      <c r="Z18" s="33"/>
      <c r="AA18" s="34"/>
      <c r="AB18" s="14" t="e">
        <f>S18/(Q18*0.3025)</f>
        <v>#DIV/0!</v>
      </c>
      <c r="AC18" s="35"/>
    </row>
    <row r="19" spans="1:29" ht="35.25" customHeight="1" hidden="1">
      <c r="A19" s="23">
        <v>14</v>
      </c>
      <c r="B19" s="24"/>
      <c r="C19" s="25"/>
      <c r="D19" s="24"/>
      <c r="E19" s="24"/>
      <c r="F19" s="26"/>
      <c r="G19" s="27"/>
      <c r="H19" s="27"/>
      <c r="I19" s="27"/>
      <c r="J19" s="27"/>
      <c r="K19" s="27"/>
      <c r="L19" s="27"/>
      <c r="M19" s="27"/>
      <c r="N19" s="27"/>
      <c r="O19" s="28"/>
      <c r="P19" s="27">
        <f t="shared" si="0"/>
        <v>0</v>
      </c>
      <c r="Q19" s="29"/>
      <c r="R19" s="32"/>
      <c r="S19" s="30"/>
      <c r="T19" s="31"/>
      <c r="U19" s="27"/>
      <c r="V19" s="27"/>
      <c r="W19" s="27">
        <f>SUM(U19:V19)</f>
        <v>0</v>
      </c>
      <c r="X19" s="32"/>
      <c r="Y19" s="32"/>
      <c r="Z19" s="33"/>
      <c r="AA19" s="34"/>
      <c r="AB19" s="36" t="e">
        <f>Z19/W19</f>
        <v>#DIV/0!</v>
      </c>
      <c r="AC19" s="35"/>
    </row>
    <row r="20" spans="1:29" ht="35.25" customHeight="1" hidden="1">
      <c r="A20" s="23">
        <v>15</v>
      </c>
      <c r="B20" s="24"/>
      <c r="C20" s="25"/>
      <c r="D20" s="17"/>
      <c r="E20" s="24"/>
      <c r="F20" s="26"/>
      <c r="G20" s="27"/>
      <c r="H20" s="27"/>
      <c r="I20" s="27"/>
      <c r="J20" s="27"/>
      <c r="K20" s="27"/>
      <c r="L20" s="27"/>
      <c r="M20" s="27"/>
      <c r="N20" s="27"/>
      <c r="O20" s="28"/>
      <c r="P20" s="27">
        <f t="shared" si="0"/>
        <v>0</v>
      </c>
      <c r="Q20" s="29"/>
      <c r="R20" s="32"/>
      <c r="S20" s="30"/>
      <c r="T20" s="31"/>
      <c r="U20" s="27"/>
      <c r="V20" s="27"/>
      <c r="W20" s="27">
        <f>SUM(U20:V20)</f>
        <v>0</v>
      </c>
      <c r="X20" s="32"/>
      <c r="Y20" s="32"/>
      <c r="Z20" s="33"/>
      <c r="AA20" s="34"/>
      <c r="AB20" s="36" t="e">
        <f>Z20/W20</f>
        <v>#DIV/0!</v>
      </c>
      <c r="AC20" s="35"/>
    </row>
    <row r="21" spans="1:29" ht="35.25" customHeight="1" hidden="1">
      <c r="A21" s="23">
        <v>16</v>
      </c>
      <c r="B21" s="24"/>
      <c r="C21" s="25"/>
      <c r="D21" s="17"/>
      <c r="E21" s="24"/>
      <c r="F21" s="26"/>
      <c r="G21" s="27"/>
      <c r="H21" s="27"/>
      <c r="I21" s="27"/>
      <c r="J21" s="27"/>
      <c r="K21" s="27"/>
      <c r="L21" s="59"/>
      <c r="M21" s="27"/>
      <c r="N21" s="27"/>
      <c r="O21" s="28"/>
      <c r="P21" s="27"/>
      <c r="Q21" s="29"/>
      <c r="R21" s="32"/>
      <c r="S21" s="30"/>
      <c r="T21" s="31"/>
      <c r="U21" s="27"/>
      <c r="V21" s="27"/>
      <c r="W21" s="27">
        <f t="shared" si="1"/>
        <v>0</v>
      </c>
      <c r="X21" s="32"/>
      <c r="Y21" s="32"/>
      <c r="Z21" s="33"/>
      <c r="AA21" s="34"/>
      <c r="AB21" s="14" t="e">
        <f>S21/(Q21*0.3025)</f>
        <v>#DIV/0!</v>
      </c>
      <c r="AC21" s="35"/>
    </row>
    <row r="22" spans="1:29" ht="35.25" customHeight="1" hidden="1">
      <c r="A22" s="23">
        <v>17</v>
      </c>
      <c r="B22" s="24"/>
      <c r="C22" s="25"/>
      <c r="D22" s="17"/>
      <c r="E22" s="24"/>
      <c r="F22" s="26"/>
      <c r="G22" s="27"/>
      <c r="H22" s="27"/>
      <c r="I22" s="27"/>
      <c r="J22" s="27"/>
      <c r="K22" s="27"/>
      <c r="L22" s="27"/>
      <c r="M22" s="27"/>
      <c r="N22" s="27"/>
      <c r="O22" s="28"/>
      <c r="P22" s="27">
        <f t="shared" si="0"/>
        <v>0</v>
      </c>
      <c r="Q22" s="29"/>
      <c r="R22" s="32"/>
      <c r="S22" s="30"/>
      <c r="T22" s="31"/>
      <c r="U22" s="27"/>
      <c r="V22" s="27"/>
      <c r="W22" s="27">
        <f t="shared" si="1"/>
        <v>0</v>
      </c>
      <c r="X22" s="32"/>
      <c r="Y22" s="32"/>
      <c r="Z22" s="33"/>
      <c r="AA22" s="34"/>
      <c r="AB22" s="36" t="e">
        <f>Z22/W22</f>
        <v>#DIV/0!</v>
      </c>
      <c r="AC22" s="35"/>
    </row>
    <row r="23" spans="1:29" ht="35.25" customHeight="1" hidden="1">
      <c r="A23" s="23">
        <v>18</v>
      </c>
      <c r="B23" s="24"/>
      <c r="C23" s="25"/>
      <c r="D23" s="17"/>
      <c r="E23" s="24"/>
      <c r="F23" s="26"/>
      <c r="G23" s="27"/>
      <c r="H23" s="27"/>
      <c r="I23" s="27"/>
      <c r="J23" s="27"/>
      <c r="K23" s="27"/>
      <c r="L23" s="27"/>
      <c r="M23" s="27"/>
      <c r="N23" s="27"/>
      <c r="O23" s="28"/>
      <c r="P23" s="27">
        <f t="shared" si="0"/>
        <v>0</v>
      </c>
      <c r="Q23" s="29"/>
      <c r="R23" s="32"/>
      <c r="S23" s="30"/>
      <c r="T23" s="31"/>
      <c r="U23" s="27"/>
      <c r="V23" s="27"/>
      <c r="W23" s="27">
        <f t="shared" si="1"/>
        <v>0</v>
      </c>
      <c r="X23" s="32"/>
      <c r="Y23" s="32"/>
      <c r="Z23" s="33"/>
      <c r="AA23" s="34"/>
      <c r="AB23" s="36" t="e">
        <f>Z23/W23</f>
        <v>#DIV/0!</v>
      </c>
      <c r="AC23" s="35"/>
    </row>
    <row r="24" spans="1:29" ht="35.25" customHeight="1" hidden="1">
      <c r="A24" s="23">
        <v>19</v>
      </c>
      <c r="B24" s="24"/>
      <c r="C24" s="25"/>
      <c r="D24" s="17"/>
      <c r="E24" s="24"/>
      <c r="F24" s="26"/>
      <c r="G24" s="27"/>
      <c r="H24" s="27"/>
      <c r="I24" s="27"/>
      <c r="J24" s="27"/>
      <c r="K24" s="27"/>
      <c r="L24" s="27"/>
      <c r="M24" s="27"/>
      <c r="N24" s="27"/>
      <c r="O24" s="28"/>
      <c r="P24" s="27">
        <f t="shared" si="0"/>
        <v>0</v>
      </c>
      <c r="Q24" s="29"/>
      <c r="R24" s="32"/>
      <c r="S24" s="30"/>
      <c r="T24" s="31"/>
      <c r="U24" s="27"/>
      <c r="V24" s="27"/>
      <c r="W24" s="27">
        <f t="shared" si="1"/>
        <v>0</v>
      </c>
      <c r="X24" s="32"/>
      <c r="Y24" s="32"/>
      <c r="Z24" s="33"/>
      <c r="AA24" s="34"/>
      <c r="AB24" s="36" t="e">
        <f>Z24/W24</f>
        <v>#DIV/0!</v>
      </c>
      <c r="AC24" s="35"/>
    </row>
    <row r="25" spans="1:29" ht="35.25" customHeight="1" hidden="1">
      <c r="A25" s="23">
        <v>20</v>
      </c>
      <c r="B25" s="24"/>
      <c r="C25" s="25"/>
      <c r="D25" s="17"/>
      <c r="E25" s="24"/>
      <c r="F25" s="26"/>
      <c r="G25" s="27"/>
      <c r="H25" s="27"/>
      <c r="I25" s="27"/>
      <c r="J25" s="27"/>
      <c r="K25" s="27"/>
      <c r="L25" s="27"/>
      <c r="M25" s="27"/>
      <c r="N25" s="27"/>
      <c r="O25" s="28"/>
      <c r="P25" s="27">
        <f t="shared" si="0"/>
        <v>0</v>
      </c>
      <c r="Q25" s="29"/>
      <c r="R25" s="32"/>
      <c r="S25" s="30"/>
      <c r="T25" s="31"/>
      <c r="U25" s="27"/>
      <c r="V25" s="27"/>
      <c r="W25" s="27">
        <f t="shared" si="1"/>
        <v>0</v>
      </c>
      <c r="X25" s="32"/>
      <c r="Y25" s="32"/>
      <c r="Z25" s="33"/>
      <c r="AA25" s="34"/>
      <c r="AB25" s="36" t="e">
        <f>Z25/W25</f>
        <v>#DIV/0!</v>
      </c>
      <c r="AC25" s="35"/>
    </row>
    <row r="26" spans="1:27" ht="35.25" customHeight="1" thickBot="1">
      <c r="A26" s="472" t="s">
        <v>37</v>
      </c>
      <c r="B26" s="473"/>
      <c r="C26" s="473"/>
      <c r="D26" s="473"/>
      <c r="E26" s="474"/>
      <c r="F26" s="294"/>
      <c r="G26" s="294">
        <f>SUM(G6:G25)</f>
        <v>6</v>
      </c>
      <c r="H26" s="294">
        <f aca="true" t="shared" si="2" ref="H26:S26">SUM(H6:H25)</f>
        <v>0</v>
      </c>
      <c r="I26" s="294">
        <f t="shared" si="2"/>
        <v>44</v>
      </c>
      <c r="J26" s="294">
        <f t="shared" si="2"/>
        <v>230</v>
      </c>
      <c r="K26" s="294">
        <f t="shared" si="2"/>
        <v>207</v>
      </c>
      <c r="L26" s="294">
        <f t="shared" si="2"/>
        <v>44</v>
      </c>
      <c r="M26" s="294">
        <f t="shared" si="2"/>
        <v>0</v>
      </c>
      <c r="N26" s="294">
        <f t="shared" si="2"/>
        <v>0</v>
      </c>
      <c r="O26" s="294">
        <f t="shared" si="2"/>
        <v>0</v>
      </c>
      <c r="P26" s="294">
        <f t="shared" si="2"/>
        <v>531</v>
      </c>
      <c r="Q26" s="296">
        <f t="shared" si="2"/>
        <v>74352.22</v>
      </c>
      <c r="R26" s="296">
        <f>SUM(R6:R25)</f>
        <v>77470</v>
      </c>
      <c r="S26" s="297">
        <f t="shared" si="2"/>
        <v>790800</v>
      </c>
      <c r="T26" s="298"/>
      <c r="U26" s="299">
        <f aca="true" t="shared" si="3" ref="U26:Z26">SUM(U6:U25)</f>
        <v>0</v>
      </c>
      <c r="V26" s="299">
        <f t="shared" si="3"/>
        <v>16</v>
      </c>
      <c r="W26" s="299">
        <f t="shared" si="3"/>
        <v>16</v>
      </c>
      <c r="X26" s="296">
        <f t="shared" si="3"/>
        <v>1269</v>
      </c>
      <c r="Y26" s="296">
        <f t="shared" si="3"/>
        <v>3944.23</v>
      </c>
      <c r="Z26" s="300">
        <f t="shared" si="3"/>
        <v>54200</v>
      </c>
      <c r="AA26" s="301"/>
    </row>
    <row r="27" spans="2:28" ht="23.25" customHeight="1" hidden="1" thickBot="1">
      <c r="B27" s="16">
        <f>COUNTIF(B6:B25,"*")</f>
        <v>7</v>
      </c>
      <c r="F27" s="293">
        <f>COUNTIF(F6:F25,"*")</f>
        <v>5</v>
      </c>
      <c r="G27" s="16">
        <f>SUM(G26)</f>
        <v>6</v>
      </c>
      <c r="H27" s="16">
        <f aca="true" t="shared" si="4" ref="H27:S27">SUM(H26)</f>
        <v>0</v>
      </c>
      <c r="I27" s="16">
        <f t="shared" si="4"/>
        <v>44</v>
      </c>
      <c r="J27" s="16">
        <f t="shared" si="4"/>
        <v>230</v>
      </c>
      <c r="K27" s="16">
        <f t="shared" si="4"/>
        <v>207</v>
      </c>
      <c r="L27" s="16">
        <f t="shared" si="4"/>
        <v>44</v>
      </c>
      <c r="M27" s="16">
        <f t="shared" si="4"/>
        <v>0</v>
      </c>
      <c r="N27" s="16">
        <f t="shared" si="4"/>
        <v>0</v>
      </c>
      <c r="O27" s="16">
        <f t="shared" si="4"/>
        <v>0</v>
      </c>
      <c r="P27" s="16">
        <f t="shared" si="4"/>
        <v>531</v>
      </c>
      <c r="Q27" s="16">
        <f t="shared" si="4"/>
        <v>74352.22</v>
      </c>
      <c r="R27" s="16">
        <f t="shared" si="4"/>
        <v>77470</v>
      </c>
      <c r="S27" s="16">
        <f t="shared" si="4"/>
        <v>790800</v>
      </c>
      <c r="T27" s="22">
        <f>COUNTIF(T6:T25,"&gt;0")+COUNTIF(T6:T25,"*")</f>
        <v>2</v>
      </c>
      <c r="U27" s="63">
        <f aca="true" t="shared" si="5" ref="U27:Z27">SUM(U26)</f>
        <v>0</v>
      </c>
      <c r="V27" s="63">
        <f t="shared" si="5"/>
        <v>16</v>
      </c>
      <c r="W27" s="63">
        <f t="shared" si="5"/>
        <v>16</v>
      </c>
      <c r="X27" s="63">
        <f t="shared" si="5"/>
        <v>1269</v>
      </c>
      <c r="Y27" s="63">
        <f t="shared" si="5"/>
        <v>3944.23</v>
      </c>
      <c r="Z27" s="63">
        <f t="shared" si="5"/>
        <v>54200</v>
      </c>
      <c r="AA27" s="22"/>
      <c r="AB27" s="22"/>
    </row>
    <row r="28" spans="1:27" s="49" customFormat="1" ht="35.25" customHeight="1">
      <c r="A28" s="481" t="str">
        <f>'1月 '!A28:B28</f>
        <v>去(110)年</v>
      </c>
      <c r="B28" s="482"/>
      <c r="C28" s="483" t="s">
        <v>76</v>
      </c>
      <c r="D28" s="483"/>
      <c r="E28" s="484"/>
      <c r="F28" s="43"/>
      <c r="G28" s="43">
        <v>4</v>
      </c>
      <c r="H28" s="43">
        <v>0</v>
      </c>
      <c r="I28" s="43">
        <v>56</v>
      </c>
      <c r="J28" s="43">
        <v>126</v>
      </c>
      <c r="K28" s="43">
        <v>140</v>
      </c>
      <c r="L28" s="43">
        <v>0</v>
      </c>
      <c r="M28" s="43">
        <v>0</v>
      </c>
      <c r="N28" s="43">
        <v>0</v>
      </c>
      <c r="O28" s="43">
        <v>0</v>
      </c>
      <c r="P28" s="43">
        <v>326</v>
      </c>
      <c r="Q28" s="44">
        <v>36224.51</v>
      </c>
      <c r="R28" s="44">
        <v>37516.46000000001</v>
      </c>
      <c r="S28" s="45">
        <v>303620</v>
      </c>
      <c r="T28" s="46"/>
      <c r="U28" s="43">
        <v>4</v>
      </c>
      <c r="V28" s="43">
        <v>26</v>
      </c>
      <c r="W28" s="43">
        <v>30</v>
      </c>
      <c r="X28" s="44">
        <v>2617.8199999999997</v>
      </c>
      <c r="Y28" s="44">
        <v>6631.92</v>
      </c>
      <c r="Z28" s="47">
        <v>71860</v>
      </c>
      <c r="AA28" s="48"/>
    </row>
    <row r="29" spans="1:27" s="49" customFormat="1" ht="35.25" customHeight="1" thickBot="1">
      <c r="A29" s="475" t="str">
        <f>'1月 '!A29:E29</f>
        <v>110與111年同月推案增減率</v>
      </c>
      <c r="B29" s="476"/>
      <c r="C29" s="476"/>
      <c r="D29" s="476"/>
      <c r="E29" s="476"/>
      <c r="F29" s="50"/>
      <c r="G29" s="50"/>
      <c r="H29" s="50"/>
      <c r="I29" s="50"/>
      <c r="J29" s="50"/>
      <c r="K29" s="50"/>
      <c r="L29" s="50"/>
      <c r="M29" s="50"/>
      <c r="N29" s="51"/>
      <c r="O29" s="477">
        <f>(P26-P28)/P28</f>
        <v>0.6288343558282209</v>
      </c>
      <c r="P29" s="478"/>
      <c r="Q29" s="52"/>
      <c r="R29" s="52"/>
      <c r="S29" s="53">
        <f>(S26-S28)/S28</f>
        <v>1.6045715038535011</v>
      </c>
      <c r="T29" s="54"/>
      <c r="U29" s="477">
        <f>(W26-W28)/W28</f>
        <v>-0.4666666666666667</v>
      </c>
      <c r="V29" s="479"/>
      <c r="W29" s="480"/>
      <c r="X29" s="52"/>
      <c r="Y29" s="52"/>
      <c r="Z29" s="55">
        <f>(Z26-Z28)/Z28</f>
        <v>-0.24575563595880878</v>
      </c>
      <c r="AA29" s="56"/>
    </row>
    <row r="31" spans="1:5" ht="15.75">
      <c r="A31" s="489"/>
      <c r="B31" s="490"/>
      <c r="C31" s="490"/>
      <c r="D31" s="490"/>
      <c r="E31" s="490"/>
    </row>
    <row r="32" ht="15.75">
      <c r="B32" s="58"/>
    </row>
  </sheetData>
  <sheetProtection/>
  <mergeCells count="34">
    <mergeCell ref="A1:P1"/>
    <mergeCell ref="E3:E5"/>
    <mergeCell ref="F3:F5"/>
    <mergeCell ref="T3:T5"/>
    <mergeCell ref="U3:W3"/>
    <mergeCell ref="H4:H5"/>
    <mergeCell ref="I4:O4"/>
    <mergeCell ref="S3:S5"/>
    <mergeCell ref="T2:Z2"/>
    <mergeCell ref="G4:G5"/>
    <mergeCell ref="O29:P29"/>
    <mergeCell ref="U29:W29"/>
    <mergeCell ref="A31:E31"/>
    <mergeCell ref="A26:E26"/>
    <mergeCell ref="A28:B28"/>
    <mergeCell ref="C28:E28"/>
    <mergeCell ref="A29:E29"/>
    <mergeCell ref="AA2:AA5"/>
    <mergeCell ref="A3:A5"/>
    <mergeCell ref="B3:B5"/>
    <mergeCell ref="C3:C5"/>
    <mergeCell ref="D3:D5"/>
    <mergeCell ref="Z3:Z5"/>
    <mergeCell ref="P4:P5"/>
    <mergeCell ref="X3:X5"/>
    <mergeCell ref="Y3:Y5"/>
    <mergeCell ref="A2:E2"/>
    <mergeCell ref="G3:P3"/>
    <mergeCell ref="Q3:Q5"/>
    <mergeCell ref="F2:S2"/>
    <mergeCell ref="V4:V5"/>
    <mergeCell ref="W4:W5"/>
    <mergeCell ref="R3:R5"/>
    <mergeCell ref="U4:U5"/>
  </mergeCells>
  <printOptions horizontalCentered="1"/>
  <pageMargins left="0.3937007874015748" right="0.3937007874015748" top="0.8661417322834646" bottom="0.8661417322834646" header="0.5118110236220472" footer="0.5118110236220472"/>
  <pageSetup fitToHeight="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AC29"/>
  <sheetViews>
    <sheetView zoomScale="70" zoomScaleNormal="70" zoomScaleSheetLayoutView="85" zoomScalePageLayoutView="0" workbookViewId="0" topLeftCell="A1">
      <selection activeCell="AC13" sqref="AC13"/>
    </sheetView>
  </sheetViews>
  <sheetFormatPr defaultColWidth="0" defaultRowHeight="16.5"/>
  <cols>
    <col min="1" max="1" width="4.125" style="16" customWidth="1"/>
    <col min="2" max="2" width="8.625" style="16" customWidth="1"/>
    <col min="3" max="3" width="6.75390625" style="41" customWidth="1"/>
    <col min="4" max="4" width="7.25390625" style="16" customWidth="1"/>
    <col min="5" max="5" width="6.75390625" style="16" customWidth="1"/>
    <col min="6" max="15" width="5.25390625" style="16" customWidth="1"/>
    <col min="16" max="16" width="7.625" style="16" customWidth="1"/>
    <col min="17" max="17" width="12.00390625" style="16" customWidth="1"/>
    <col min="18" max="18" width="11.875" style="16" bestFit="1" customWidth="1"/>
    <col min="19" max="19" width="11.75390625" style="42" customWidth="1"/>
    <col min="20" max="20" width="5.125" style="16" customWidth="1"/>
    <col min="21" max="23" width="5.75390625" style="16" customWidth="1"/>
    <col min="24" max="24" width="11.25390625" style="16" bestFit="1" customWidth="1"/>
    <col min="25" max="25" width="11.875" style="16" bestFit="1" customWidth="1"/>
    <col min="26" max="26" width="10.75390625" style="16" customWidth="1"/>
    <col min="27" max="27" width="8.625" style="127" customWidth="1"/>
    <col min="28" max="28" width="8.375" style="14" customWidth="1"/>
    <col min="29" max="29" width="7.375" style="15" customWidth="1"/>
    <col min="30" max="30" width="6.875" style="16" customWidth="1"/>
    <col min="31" max="31" width="6.75390625" style="16" customWidth="1"/>
    <col min="32" max="36" width="0" style="16" hidden="1" customWidth="1"/>
    <col min="37" max="16384" width="9.00390625" style="16" hidden="1" customWidth="1"/>
  </cols>
  <sheetData>
    <row r="1" spans="1:27" ht="42" customHeight="1" thickBot="1">
      <c r="A1" s="471" t="s">
        <v>110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292" t="str">
        <f>'1月 '!Q1</f>
        <v>111年</v>
      </c>
      <c r="R1" s="292" t="s">
        <v>111</v>
      </c>
      <c r="S1" s="291"/>
      <c r="T1" s="291"/>
      <c r="U1" s="291"/>
      <c r="V1" s="291"/>
      <c r="W1" s="291"/>
      <c r="X1" s="291"/>
      <c r="Y1" s="291"/>
      <c r="Z1" s="291"/>
      <c r="AA1" s="376"/>
    </row>
    <row r="2" spans="1:27" ht="30" customHeight="1">
      <c r="A2" s="458" t="s">
        <v>88</v>
      </c>
      <c r="B2" s="459"/>
      <c r="C2" s="459"/>
      <c r="D2" s="459"/>
      <c r="E2" s="460"/>
      <c r="F2" s="444" t="s">
        <v>89</v>
      </c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6"/>
      <c r="T2" s="493" t="s">
        <v>107</v>
      </c>
      <c r="U2" s="445"/>
      <c r="V2" s="445"/>
      <c r="W2" s="445"/>
      <c r="X2" s="445"/>
      <c r="Y2" s="445"/>
      <c r="Z2" s="494"/>
      <c r="AA2" s="551" t="s">
        <v>44</v>
      </c>
    </row>
    <row r="3" spans="1:27" ht="20.25" customHeight="1">
      <c r="A3" s="486" t="s">
        <v>4</v>
      </c>
      <c r="B3" s="448" t="s">
        <v>5</v>
      </c>
      <c r="C3" s="468" t="s">
        <v>6</v>
      </c>
      <c r="D3" s="468" t="s">
        <v>45</v>
      </c>
      <c r="E3" s="448" t="s">
        <v>46</v>
      </c>
      <c r="F3" s="451" t="s">
        <v>47</v>
      </c>
      <c r="G3" s="455" t="s">
        <v>7</v>
      </c>
      <c r="H3" s="456"/>
      <c r="I3" s="456"/>
      <c r="J3" s="456"/>
      <c r="K3" s="456"/>
      <c r="L3" s="456"/>
      <c r="M3" s="456"/>
      <c r="N3" s="456"/>
      <c r="O3" s="456"/>
      <c r="P3" s="457"/>
      <c r="Q3" s="448" t="s">
        <v>49</v>
      </c>
      <c r="R3" s="448" t="s">
        <v>54</v>
      </c>
      <c r="S3" s="560" t="s">
        <v>50</v>
      </c>
      <c r="T3" s="557" t="s">
        <v>47</v>
      </c>
      <c r="U3" s="455" t="s">
        <v>7</v>
      </c>
      <c r="V3" s="456"/>
      <c r="W3" s="457"/>
      <c r="X3" s="448" t="s">
        <v>53</v>
      </c>
      <c r="Y3" s="448" t="s">
        <v>55</v>
      </c>
      <c r="Z3" s="548" t="s">
        <v>56</v>
      </c>
      <c r="AA3" s="552"/>
    </row>
    <row r="4" spans="1:27" ht="20.25" customHeight="1">
      <c r="A4" s="487"/>
      <c r="B4" s="449"/>
      <c r="C4" s="469"/>
      <c r="D4" s="469"/>
      <c r="E4" s="449"/>
      <c r="F4" s="452"/>
      <c r="G4" s="451" t="s">
        <v>8</v>
      </c>
      <c r="H4" s="451" t="s">
        <v>9</v>
      </c>
      <c r="I4" s="465" t="s">
        <v>59</v>
      </c>
      <c r="J4" s="466"/>
      <c r="K4" s="466"/>
      <c r="L4" s="466"/>
      <c r="M4" s="466"/>
      <c r="N4" s="466"/>
      <c r="O4" s="467"/>
      <c r="P4" s="451" t="s">
        <v>10</v>
      </c>
      <c r="Q4" s="449"/>
      <c r="R4" s="449"/>
      <c r="S4" s="561"/>
      <c r="T4" s="558"/>
      <c r="U4" s="451" t="s">
        <v>8</v>
      </c>
      <c r="V4" s="451" t="s">
        <v>0</v>
      </c>
      <c r="W4" s="451" t="s">
        <v>10</v>
      </c>
      <c r="X4" s="449"/>
      <c r="Y4" s="449"/>
      <c r="Z4" s="549"/>
      <c r="AA4" s="552"/>
    </row>
    <row r="5" spans="1:29" s="22" customFormat="1" ht="20.25" customHeight="1">
      <c r="A5" s="488"/>
      <c r="B5" s="450"/>
      <c r="C5" s="470"/>
      <c r="D5" s="470"/>
      <c r="E5" s="450"/>
      <c r="F5" s="453"/>
      <c r="G5" s="453"/>
      <c r="H5" s="453"/>
      <c r="I5" s="18" t="s">
        <v>11</v>
      </c>
      <c r="J5" s="18" t="s">
        <v>12</v>
      </c>
      <c r="K5" s="18" t="s">
        <v>13</v>
      </c>
      <c r="L5" s="18" t="s">
        <v>14</v>
      </c>
      <c r="M5" s="18" t="s">
        <v>15</v>
      </c>
      <c r="N5" s="18" t="s">
        <v>33</v>
      </c>
      <c r="O5" s="19" t="s">
        <v>16</v>
      </c>
      <c r="P5" s="453"/>
      <c r="Q5" s="450"/>
      <c r="R5" s="450"/>
      <c r="S5" s="562"/>
      <c r="T5" s="559"/>
      <c r="U5" s="453"/>
      <c r="V5" s="453"/>
      <c r="W5" s="453"/>
      <c r="X5" s="450"/>
      <c r="Y5" s="450"/>
      <c r="Z5" s="550"/>
      <c r="AA5" s="553"/>
      <c r="AB5" s="20"/>
      <c r="AC5" s="21"/>
    </row>
    <row r="6" spans="1:29" ht="35.25" customHeight="1">
      <c r="A6" s="23">
        <v>1</v>
      </c>
      <c r="B6" s="83" t="s">
        <v>261</v>
      </c>
      <c r="C6" s="327" t="s">
        <v>121</v>
      </c>
      <c r="D6" s="60" t="s">
        <v>262</v>
      </c>
      <c r="E6" s="83" t="s">
        <v>127</v>
      </c>
      <c r="F6" s="26" t="s">
        <v>124</v>
      </c>
      <c r="G6" s="27">
        <v>0</v>
      </c>
      <c r="H6" s="27">
        <v>0</v>
      </c>
      <c r="I6" s="27">
        <v>0</v>
      </c>
      <c r="J6" s="27">
        <v>100</v>
      </c>
      <c r="K6" s="27">
        <v>29</v>
      </c>
      <c r="L6" s="27">
        <v>0</v>
      </c>
      <c r="M6" s="27">
        <v>0</v>
      </c>
      <c r="N6" s="27">
        <v>0</v>
      </c>
      <c r="O6" s="28">
        <v>0</v>
      </c>
      <c r="P6" s="27">
        <v>129</v>
      </c>
      <c r="Q6" s="29">
        <v>18011.2</v>
      </c>
      <c r="R6" s="32">
        <v>18991.76</v>
      </c>
      <c r="S6" s="30">
        <v>200000</v>
      </c>
      <c r="T6" s="31"/>
      <c r="U6" s="27"/>
      <c r="V6" s="27"/>
      <c r="W6" s="27">
        <v>0</v>
      </c>
      <c r="X6" s="32"/>
      <c r="Y6" s="32"/>
      <c r="Z6" s="33"/>
      <c r="AA6" s="316"/>
      <c r="AB6" s="239">
        <v>34.81283592428445</v>
      </c>
      <c r="AC6" s="35"/>
    </row>
    <row r="7" spans="1:29" ht="35.25" customHeight="1">
      <c r="A7" s="23">
        <v>2</v>
      </c>
      <c r="B7" s="83" t="s">
        <v>261</v>
      </c>
      <c r="C7" s="327" t="s">
        <v>121</v>
      </c>
      <c r="D7" s="60" t="s">
        <v>263</v>
      </c>
      <c r="E7" s="83" t="s">
        <v>123</v>
      </c>
      <c r="F7" s="26" t="s">
        <v>264</v>
      </c>
      <c r="G7" s="27">
        <v>0</v>
      </c>
      <c r="H7" s="27">
        <v>0</v>
      </c>
      <c r="I7" s="27">
        <v>0</v>
      </c>
      <c r="J7" s="27">
        <v>144</v>
      </c>
      <c r="K7" s="27">
        <v>0</v>
      </c>
      <c r="L7" s="27">
        <v>0</v>
      </c>
      <c r="M7" s="27">
        <v>0</v>
      </c>
      <c r="N7" s="27">
        <v>0</v>
      </c>
      <c r="O7" s="28">
        <v>0</v>
      </c>
      <c r="P7" s="27">
        <v>144</v>
      </c>
      <c r="Q7" s="29">
        <v>17824.91</v>
      </c>
      <c r="R7" s="32">
        <v>18625.55</v>
      </c>
      <c r="S7" s="30">
        <v>170800</v>
      </c>
      <c r="T7" s="66"/>
      <c r="U7" s="27"/>
      <c r="V7" s="27"/>
      <c r="W7" s="27">
        <v>0</v>
      </c>
      <c r="X7" s="32"/>
      <c r="Y7" s="32"/>
      <c r="Z7" s="33"/>
      <c r="AA7" s="316"/>
      <c r="AB7" s="239">
        <v>30.314707440776445</v>
      </c>
      <c r="AC7" s="35"/>
    </row>
    <row r="8" spans="1:29" ht="35.25" customHeight="1">
      <c r="A8" s="23">
        <v>3</v>
      </c>
      <c r="B8" s="379" t="s">
        <v>265</v>
      </c>
      <c r="C8" s="380" t="s">
        <v>121</v>
      </c>
      <c r="D8" s="379" t="s">
        <v>266</v>
      </c>
      <c r="E8" s="252" t="s">
        <v>127</v>
      </c>
      <c r="F8" s="118" t="s">
        <v>267</v>
      </c>
      <c r="G8" s="119">
        <v>0</v>
      </c>
      <c r="H8" s="119">
        <v>0</v>
      </c>
      <c r="I8" s="119">
        <v>0</v>
      </c>
      <c r="J8" s="119">
        <v>0</v>
      </c>
      <c r="K8" s="119">
        <v>170</v>
      </c>
      <c r="L8" s="119">
        <v>0</v>
      </c>
      <c r="M8" s="119">
        <v>0</v>
      </c>
      <c r="N8" s="119">
        <v>0</v>
      </c>
      <c r="O8" s="120">
        <v>0</v>
      </c>
      <c r="P8" s="119">
        <v>170</v>
      </c>
      <c r="Q8" s="121">
        <v>26737.9</v>
      </c>
      <c r="R8" s="123">
        <v>26737.9</v>
      </c>
      <c r="S8" s="125">
        <v>252870</v>
      </c>
      <c r="T8" s="122"/>
      <c r="U8" s="119"/>
      <c r="V8" s="119"/>
      <c r="W8" s="119">
        <v>0</v>
      </c>
      <c r="X8" s="123"/>
      <c r="Y8" s="123"/>
      <c r="Z8" s="124"/>
      <c r="AA8" s="316"/>
      <c r="AB8" s="239">
        <v>31.26400668330425</v>
      </c>
      <c r="AC8" s="35"/>
    </row>
    <row r="9" spans="1:29" ht="35.25" customHeight="1">
      <c r="A9" s="23">
        <v>4</v>
      </c>
      <c r="B9" s="83" t="s">
        <v>268</v>
      </c>
      <c r="C9" s="327" t="s">
        <v>133</v>
      </c>
      <c r="D9" s="61" t="s">
        <v>269</v>
      </c>
      <c r="E9" s="83" t="s">
        <v>127</v>
      </c>
      <c r="F9" s="26"/>
      <c r="G9" s="27"/>
      <c r="H9" s="27"/>
      <c r="I9" s="27"/>
      <c r="J9" s="27"/>
      <c r="K9" s="27"/>
      <c r="L9" s="27"/>
      <c r="M9" s="27"/>
      <c r="N9" s="27"/>
      <c r="O9" s="28"/>
      <c r="P9" s="27">
        <v>0</v>
      </c>
      <c r="Q9" s="29"/>
      <c r="R9" s="32"/>
      <c r="S9" s="30"/>
      <c r="T9" s="31">
        <v>4</v>
      </c>
      <c r="U9" s="27">
        <v>0</v>
      </c>
      <c r="V9" s="27">
        <v>2</v>
      </c>
      <c r="W9" s="27">
        <v>2</v>
      </c>
      <c r="X9" s="32">
        <v>222.25</v>
      </c>
      <c r="Y9" s="32">
        <v>533.47</v>
      </c>
      <c r="Z9" s="33">
        <v>7400</v>
      </c>
      <c r="AA9" s="316"/>
      <c r="AB9" s="278">
        <v>3700</v>
      </c>
      <c r="AC9" s="35"/>
    </row>
    <row r="10" spans="1:29" ht="35.25" customHeight="1">
      <c r="A10" s="23">
        <v>5</v>
      </c>
      <c r="B10" s="83" t="s">
        <v>270</v>
      </c>
      <c r="C10" s="327" t="s">
        <v>133</v>
      </c>
      <c r="D10" s="61" t="s">
        <v>271</v>
      </c>
      <c r="E10" s="24" t="s">
        <v>272</v>
      </c>
      <c r="F10" s="26" t="s">
        <v>273</v>
      </c>
      <c r="G10" s="27">
        <v>3</v>
      </c>
      <c r="H10" s="27">
        <v>0</v>
      </c>
      <c r="I10" s="27">
        <v>0</v>
      </c>
      <c r="J10" s="27">
        <v>0</v>
      </c>
      <c r="K10" s="27">
        <v>77</v>
      </c>
      <c r="L10" s="27">
        <v>52</v>
      </c>
      <c r="M10" s="27">
        <v>0</v>
      </c>
      <c r="N10" s="27">
        <v>0</v>
      </c>
      <c r="O10" s="28">
        <v>0</v>
      </c>
      <c r="P10" s="27">
        <v>132</v>
      </c>
      <c r="Q10" s="29">
        <v>24822.43</v>
      </c>
      <c r="R10" s="32">
        <v>25957.43</v>
      </c>
      <c r="S10" s="30">
        <v>330000</v>
      </c>
      <c r="T10" s="31"/>
      <c r="U10" s="27"/>
      <c r="V10" s="27"/>
      <c r="W10" s="27">
        <v>0</v>
      </c>
      <c r="X10" s="32"/>
      <c r="Y10" s="32"/>
      <c r="Z10" s="33"/>
      <c r="AA10" s="316"/>
      <c r="AB10" s="239">
        <v>42.02685284749264</v>
      </c>
      <c r="AC10" s="35"/>
    </row>
    <row r="11" spans="1:29" ht="35.25" customHeight="1">
      <c r="A11" s="23">
        <v>6</v>
      </c>
      <c r="B11" s="83" t="s">
        <v>274</v>
      </c>
      <c r="C11" s="327" t="s">
        <v>133</v>
      </c>
      <c r="D11" s="83" t="s">
        <v>275</v>
      </c>
      <c r="E11" s="83" t="s">
        <v>142</v>
      </c>
      <c r="F11" s="26" t="s">
        <v>276</v>
      </c>
      <c r="G11" s="27">
        <v>0</v>
      </c>
      <c r="H11" s="27">
        <v>0</v>
      </c>
      <c r="I11" s="27">
        <v>0</v>
      </c>
      <c r="J11" s="27">
        <v>228</v>
      </c>
      <c r="K11" s="27">
        <v>172</v>
      </c>
      <c r="L11" s="27">
        <v>229</v>
      </c>
      <c r="M11" s="27">
        <v>0</v>
      </c>
      <c r="N11" s="27">
        <v>0</v>
      </c>
      <c r="O11" s="28">
        <v>0</v>
      </c>
      <c r="P11" s="27">
        <v>629</v>
      </c>
      <c r="Q11" s="29">
        <v>111657.9</v>
      </c>
      <c r="R11" s="32">
        <v>116648.87</v>
      </c>
      <c r="S11" s="30">
        <v>1400000</v>
      </c>
      <c r="T11" s="31"/>
      <c r="U11" s="27"/>
      <c r="V11" s="27"/>
      <c r="W11" s="27">
        <v>0</v>
      </c>
      <c r="X11" s="32"/>
      <c r="Y11" s="32"/>
      <c r="Z11" s="33"/>
      <c r="AA11" s="316"/>
      <c r="AB11" s="239">
        <v>39.67547369771965</v>
      </c>
      <c r="AC11" s="35"/>
    </row>
    <row r="12" spans="1:29" ht="35.25" customHeight="1">
      <c r="A12" s="23">
        <v>7</v>
      </c>
      <c r="B12" s="83" t="s">
        <v>277</v>
      </c>
      <c r="C12" s="327" t="s">
        <v>133</v>
      </c>
      <c r="D12" s="61" t="s">
        <v>134</v>
      </c>
      <c r="E12" s="83" t="s">
        <v>127</v>
      </c>
      <c r="F12" s="26" t="s">
        <v>124</v>
      </c>
      <c r="G12" s="27">
        <v>4</v>
      </c>
      <c r="H12" s="27">
        <v>0</v>
      </c>
      <c r="I12" s="27">
        <v>0</v>
      </c>
      <c r="J12" s="27">
        <v>0</v>
      </c>
      <c r="K12" s="27">
        <v>13</v>
      </c>
      <c r="L12" s="27">
        <v>65</v>
      </c>
      <c r="M12" s="27">
        <v>0</v>
      </c>
      <c r="N12" s="27">
        <v>0</v>
      </c>
      <c r="O12" s="28">
        <v>0</v>
      </c>
      <c r="P12" s="27">
        <v>82</v>
      </c>
      <c r="Q12" s="29">
        <v>18254.96</v>
      </c>
      <c r="R12" s="32">
        <v>18745.82</v>
      </c>
      <c r="S12" s="30">
        <v>202000</v>
      </c>
      <c r="T12" s="31"/>
      <c r="U12" s="27"/>
      <c r="V12" s="27"/>
      <c r="W12" s="27">
        <v>0</v>
      </c>
      <c r="X12" s="32"/>
      <c r="Y12" s="32"/>
      <c r="Z12" s="33"/>
      <c r="AA12" s="316"/>
      <c r="AB12" s="239">
        <v>35.622266459473224</v>
      </c>
      <c r="AC12" s="35"/>
    </row>
    <row r="13" spans="1:29" ht="35.25" customHeight="1">
      <c r="A13" s="23">
        <v>8</v>
      </c>
      <c r="B13" s="83" t="s">
        <v>278</v>
      </c>
      <c r="C13" s="327" t="s">
        <v>144</v>
      </c>
      <c r="D13" s="61" t="s">
        <v>279</v>
      </c>
      <c r="E13" s="83" t="s">
        <v>123</v>
      </c>
      <c r="F13" s="26"/>
      <c r="G13" s="27"/>
      <c r="H13" s="27"/>
      <c r="I13" s="27"/>
      <c r="J13" s="27"/>
      <c r="K13" s="27"/>
      <c r="L13" s="27"/>
      <c r="M13" s="27"/>
      <c r="N13" s="27"/>
      <c r="O13" s="28"/>
      <c r="P13" s="27">
        <v>0</v>
      </c>
      <c r="Q13" s="29"/>
      <c r="R13" s="32"/>
      <c r="S13" s="30"/>
      <c r="T13" s="31">
        <v>5</v>
      </c>
      <c r="U13" s="27">
        <v>0</v>
      </c>
      <c r="V13" s="27">
        <v>2</v>
      </c>
      <c r="W13" s="27">
        <v>2</v>
      </c>
      <c r="X13" s="32">
        <v>201</v>
      </c>
      <c r="Y13" s="32">
        <v>759.72</v>
      </c>
      <c r="Z13" s="33">
        <v>10000</v>
      </c>
      <c r="AA13" s="57"/>
      <c r="AB13" s="278">
        <v>5000</v>
      </c>
      <c r="AC13" s="35"/>
    </row>
    <row r="14" spans="1:29" ht="35.25" customHeight="1">
      <c r="A14" s="23">
        <v>9</v>
      </c>
      <c r="B14" s="83" t="s">
        <v>143</v>
      </c>
      <c r="C14" s="327" t="s">
        <v>152</v>
      </c>
      <c r="D14" s="83" t="s">
        <v>280</v>
      </c>
      <c r="E14" s="83" t="s">
        <v>175</v>
      </c>
      <c r="F14" s="26"/>
      <c r="G14" s="27"/>
      <c r="H14" s="27"/>
      <c r="I14" s="27"/>
      <c r="J14" s="27"/>
      <c r="K14" s="27"/>
      <c r="L14" s="27"/>
      <c r="M14" s="27"/>
      <c r="N14" s="27"/>
      <c r="O14" s="28"/>
      <c r="P14" s="27">
        <v>0</v>
      </c>
      <c r="Q14" s="29"/>
      <c r="R14" s="32"/>
      <c r="S14" s="30"/>
      <c r="T14" s="31">
        <v>4</v>
      </c>
      <c r="U14" s="27">
        <v>0</v>
      </c>
      <c r="V14" s="27">
        <v>70</v>
      </c>
      <c r="W14" s="27">
        <v>70</v>
      </c>
      <c r="X14" s="32">
        <v>6650.49</v>
      </c>
      <c r="Y14" s="32">
        <v>12102.87</v>
      </c>
      <c r="Z14" s="33">
        <v>113000</v>
      </c>
      <c r="AA14" s="316"/>
      <c r="AB14" s="278">
        <v>1614.2857142857142</v>
      </c>
      <c r="AC14" s="35"/>
    </row>
    <row r="15" spans="1:29" ht="35.25" customHeight="1">
      <c r="A15" s="23">
        <v>10</v>
      </c>
      <c r="B15" s="83" t="s">
        <v>281</v>
      </c>
      <c r="C15" s="327" t="s">
        <v>152</v>
      </c>
      <c r="D15" s="61" t="s">
        <v>282</v>
      </c>
      <c r="E15" s="83" t="s">
        <v>175</v>
      </c>
      <c r="F15" s="26"/>
      <c r="G15" s="27"/>
      <c r="H15" s="27"/>
      <c r="I15" s="27"/>
      <c r="J15" s="27"/>
      <c r="K15" s="27"/>
      <c r="L15" s="27"/>
      <c r="M15" s="27"/>
      <c r="N15" s="27"/>
      <c r="O15" s="28"/>
      <c r="P15" s="27">
        <v>0</v>
      </c>
      <c r="Q15" s="29"/>
      <c r="R15" s="32"/>
      <c r="S15" s="30"/>
      <c r="T15" s="31">
        <v>4</v>
      </c>
      <c r="U15" s="27">
        <v>0</v>
      </c>
      <c r="V15" s="27">
        <v>39</v>
      </c>
      <c r="W15" s="27">
        <v>39</v>
      </c>
      <c r="X15" s="32">
        <v>1779.1</v>
      </c>
      <c r="Y15" s="32">
        <v>7372.14</v>
      </c>
      <c r="Z15" s="33">
        <v>113000</v>
      </c>
      <c r="AA15" s="316"/>
      <c r="AB15" s="278">
        <v>2897.4358974358975</v>
      </c>
      <c r="AC15" s="35"/>
    </row>
    <row r="16" spans="1:29" ht="35.25" customHeight="1" hidden="1">
      <c r="A16" s="23"/>
      <c r="B16" s="24"/>
      <c r="C16" s="25"/>
      <c r="D16" s="17"/>
      <c r="E16" s="24"/>
      <c r="F16" s="26"/>
      <c r="G16" s="27"/>
      <c r="H16" s="27"/>
      <c r="I16" s="27"/>
      <c r="J16" s="27"/>
      <c r="K16" s="27"/>
      <c r="L16" s="59"/>
      <c r="M16" s="27"/>
      <c r="N16" s="27"/>
      <c r="O16" s="28"/>
      <c r="P16" s="27"/>
      <c r="Q16" s="29"/>
      <c r="R16" s="32"/>
      <c r="S16" s="30"/>
      <c r="T16" s="31"/>
      <c r="U16" s="27"/>
      <c r="V16" s="27"/>
      <c r="W16" s="27"/>
      <c r="X16" s="32"/>
      <c r="Y16" s="32"/>
      <c r="Z16" s="33"/>
      <c r="AA16" s="316"/>
      <c r="AB16" s="278"/>
      <c r="AC16" s="35"/>
    </row>
    <row r="17" spans="1:29" ht="35.25" customHeight="1" hidden="1">
      <c r="A17" s="23"/>
      <c r="B17" s="24"/>
      <c r="C17" s="25"/>
      <c r="D17" s="17"/>
      <c r="E17" s="24"/>
      <c r="F17" s="26"/>
      <c r="G17" s="27"/>
      <c r="H17" s="27"/>
      <c r="I17" s="27"/>
      <c r="J17" s="27"/>
      <c r="K17" s="27"/>
      <c r="L17" s="27"/>
      <c r="M17" s="27"/>
      <c r="N17" s="27"/>
      <c r="O17" s="28"/>
      <c r="P17" s="27"/>
      <c r="Q17" s="29"/>
      <c r="R17" s="32"/>
      <c r="S17" s="30"/>
      <c r="T17" s="31"/>
      <c r="U17" s="27"/>
      <c r="V17" s="27"/>
      <c r="W17" s="27"/>
      <c r="X17" s="32"/>
      <c r="Y17" s="32"/>
      <c r="Z17" s="33"/>
      <c r="AA17" s="316"/>
      <c r="AB17" s="278"/>
      <c r="AC17" s="35"/>
    </row>
    <row r="18" spans="1:29" ht="35.25" customHeight="1" hidden="1">
      <c r="A18" s="23"/>
      <c r="B18" s="24"/>
      <c r="C18" s="25"/>
      <c r="D18" s="17"/>
      <c r="E18" s="24"/>
      <c r="F18" s="26"/>
      <c r="G18" s="27"/>
      <c r="H18" s="27"/>
      <c r="I18" s="27"/>
      <c r="J18" s="27"/>
      <c r="K18" s="27"/>
      <c r="L18" s="27"/>
      <c r="M18" s="27"/>
      <c r="N18" s="27"/>
      <c r="O18" s="28"/>
      <c r="P18" s="27"/>
      <c r="Q18" s="29"/>
      <c r="R18" s="32"/>
      <c r="S18" s="30"/>
      <c r="T18" s="31"/>
      <c r="U18" s="27"/>
      <c r="V18" s="27"/>
      <c r="W18" s="27"/>
      <c r="X18" s="32"/>
      <c r="Y18" s="32"/>
      <c r="Z18" s="33"/>
      <c r="AA18" s="316"/>
      <c r="AB18" s="278"/>
      <c r="AC18" s="35"/>
    </row>
    <row r="19" spans="1:29" ht="35.25" customHeight="1" hidden="1">
      <c r="A19" s="23"/>
      <c r="B19" s="24"/>
      <c r="C19" s="25"/>
      <c r="D19" s="17"/>
      <c r="E19" s="24"/>
      <c r="F19" s="26"/>
      <c r="G19" s="27"/>
      <c r="H19" s="27"/>
      <c r="I19" s="27"/>
      <c r="J19" s="27"/>
      <c r="K19" s="27"/>
      <c r="L19" s="27"/>
      <c r="M19" s="27"/>
      <c r="N19" s="27"/>
      <c r="O19" s="28"/>
      <c r="P19" s="27"/>
      <c r="Q19" s="29"/>
      <c r="R19" s="32"/>
      <c r="S19" s="30"/>
      <c r="T19" s="31"/>
      <c r="U19" s="27"/>
      <c r="V19" s="27"/>
      <c r="W19" s="27"/>
      <c r="X19" s="32"/>
      <c r="Y19" s="32"/>
      <c r="Z19" s="33"/>
      <c r="AA19" s="316"/>
      <c r="AB19" s="126"/>
      <c r="AC19" s="35"/>
    </row>
    <row r="20" spans="1:29" ht="35.25" customHeight="1" hidden="1">
      <c r="A20" s="23"/>
      <c r="B20" s="24"/>
      <c r="C20" s="25"/>
      <c r="D20" s="17"/>
      <c r="E20" s="24"/>
      <c r="F20" s="26"/>
      <c r="G20" s="27"/>
      <c r="H20" s="27"/>
      <c r="I20" s="27"/>
      <c r="J20" s="27"/>
      <c r="K20" s="27"/>
      <c r="L20" s="27"/>
      <c r="M20" s="27"/>
      <c r="N20" s="27"/>
      <c r="O20" s="28"/>
      <c r="P20" s="27"/>
      <c r="Q20" s="29"/>
      <c r="R20" s="32"/>
      <c r="S20" s="30"/>
      <c r="T20" s="31"/>
      <c r="U20" s="27"/>
      <c r="V20" s="27"/>
      <c r="W20" s="27"/>
      <c r="X20" s="32"/>
      <c r="Y20" s="32"/>
      <c r="Z20" s="33"/>
      <c r="AA20" s="316"/>
      <c r="AB20" s="126"/>
      <c r="AC20" s="35"/>
    </row>
    <row r="21" spans="1:28" ht="35.25" customHeight="1" thickBot="1">
      <c r="A21" s="545" t="s">
        <v>38</v>
      </c>
      <c r="B21" s="546"/>
      <c r="C21" s="546"/>
      <c r="D21" s="546"/>
      <c r="E21" s="547"/>
      <c r="F21" s="356"/>
      <c r="G21" s="356">
        <f aca="true" t="shared" si="0" ref="G21:S21">SUM(G1:G20)</f>
        <v>7</v>
      </c>
      <c r="H21" s="356">
        <f t="shared" si="0"/>
        <v>0</v>
      </c>
      <c r="I21" s="356">
        <f t="shared" si="0"/>
        <v>0</v>
      </c>
      <c r="J21" s="356">
        <f t="shared" si="0"/>
        <v>472</v>
      </c>
      <c r="K21" s="356">
        <f t="shared" si="0"/>
        <v>461</v>
      </c>
      <c r="L21" s="356">
        <f t="shared" si="0"/>
        <v>346</v>
      </c>
      <c r="M21" s="356">
        <f t="shared" si="0"/>
        <v>0</v>
      </c>
      <c r="N21" s="356">
        <f t="shared" si="0"/>
        <v>0</v>
      </c>
      <c r="O21" s="356">
        <f t="shared" si="0"/>
        <v>0</v>
      </c>
      <c r="P21" s="357">
        <f t="shared" si="0"/>
        <v>1286</v>
      </c>
      <c r="Q21" s="358">
        <f t="shared" si="0"/>
        <v>217309.3</v>
      </c>
      <c r="R21" s="358">
        <f>SUM(R1:R20)</f>
        <v>225707.33000000002</v>
      </c>
      <c r="S21" s="359">
        <f t="shared" si="0"/>
        <v>2555670</v>
      </c>
      <c r="T21" s="360"/>
      <c r="U21" s="361">
        <f aca="true" t="shared" si="1" ref="U21:Z21">SUM(U1:U20)</f>
        <v>0</v>
      </c>
      <c r="V21" s="361">
        <f t="shared" si="1"/>
        <v>113</v>
      </c>
      <c r="W21" s="361">
        <f t="shared" si="1"/>
        <v>113</v>
      </c>
      <c r="X21" s="358">
        <f t="shared" si="1"/>
        <v>8852.84</v>
      </c>
      <c r="Y21" s="358">
        <f t="shared" si="1"/>
        <v>20768.2</v>
      </c>
      <c r="Z21" s="362">
        <f t="shared" si="1"/>
        <v>243400</v>
      </c>
      <c r="AA21" s="377"/>
      <c r="AB21" s="126"/>
    </row>
    <row r="22" spans="1:28" ht="34.5" customHeight="1">
      <c r="A22" s="366"/>
      <c r="B22" s="223" t="s">
        <v>283</v>
      </c>
      <c r="C22" s="382" t="s">
        <v>182</v>
      </c>
      <c r="D22" s="367" t="s">
        <v>284</v>
      </c>
      <c r="E22" s="382" t="s">
        <v>127</v>
      </c>
      <c r="F22" s="162" t="s">
        <v>285</v>
      </c>
      <c r="G22" s="162">
        <v>0</v>
      </c>
      <c r="H22" s="162">
        <v>0</v>
      </c>
      <c r="I22" s="162">
        <v>29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368">
        <v>29</v>
      </c>
      <c r="Q22" s="158">
        <v>6402.92</v>
      </c>
      <c r="R22" s="158">
        <v>6786.08</v>
      </c>
      <c r="S22" s="224">
        <v>0</v>
      </c>
      <c r="T22" s="225"/>
      <c r="U22" s="164"/>
      <c r="V22" s="164"/>
      <c r="W22" s="164">
        <v>0</v>
      </c>
      <c r="X22" s="158"/>
      <c r="Y22" s="158"/>
      <c r="Z22" s="163"/>
      <c r="AA22" s="386" t="s">
        <v>195</v>
      </c>
      <c r="AB22" s="126"/>
    </row>
    <row r="23" spans="1:28" ht="34.5" customHeight="1">
      <c r="A23" s="369" t="s">
        <v>109</v>
      </c>
      <c r="B23" s="83" t="s">
        <v>286</v>
      </c>
      <c r="C23" s="83" t="s">
        <v>133</v>
      </c>
      <c r="D23" s="61" t="s">
        <v>287</v>
      </c>
      <c r="E23" s="83" t="s">
        <v>123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63">
        <v>0</v>
      </c>
      <c r="Q23" s="32"/>
      <c r="R23" s="32"/>
      <c r="S23" s="375"/>
      <c r="T23" s="373">
        <v>1</v>
      </c>
      <c r="U23" s="365">
        <v>1</v>
      </c>
      <c r="V23" s="365">
        <v>0</v>
      </c>
      <c r="W23" s="365">
        <v>1</v>
      </c>
      <c r="X23" s="32">
        <v>620.54</v>
      </c>
      <c r="Y23" s="32">
        <v>264.84</v>
      </c>
      <c r="Z23" s="364">
        <v>0</v>
      </c>
      <c r="AA23" s="387" t="s">
        <v>195</v>
      </c>
      <c r="AB23" s="126"/>
    </row>
    <row r="24" spans="1:28" ht="34.5" customHeight="1" thickBot="1">
      <c r="A24" s="370"/>
      <c r="B24" s="383" t="s">
        <v>288</v>
      </c>
      <c r="C24" s="383" t="s">
        <v>144</v>
      </c>
      <c r="D24" s="384" t="s">
        <v>289</v>
      </c>
      <c r="E24" s="385" t="s">
        <v>217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1">
        <v>0</v>
      </c>
      <c r="Q24" s="38"/>
      <c r="R24" s="38"/>
      <c r="S24" s="39"/>
      <c r="T24" s="374">
        <v>5</v>
      </c>
      <c r="U24" s="40">
        <v>0</v>
      </c>
      <c r="V24" s="40">
        <v>1</v>
      </c>
      <c r="W24" s="40">
        <v>1</v>
      </c>
      <c r="X24" s="38">
        <v>137.61</v>
      </c>
      <c r="Y24" s="38">
        <v>364.18</v>
      </c>
      <c r="Z24" s="372">
        <v>0</v>
      </c>
      <c r="AA24" s="388" t="s">
        <v>290</v>
      </c>
      <c r="AB24" s="126"/>
    </row>
    <row r="25" spans="2:28" ht="23.25" customHeight="1" hidden="1" thickBot="1">
      <c r="B25" s="16">
        <v>9</v>
      </c>
      <c r="F25" s="131">
        <v>5</v>
      </c>
      <c r="G25" s="127">
        <v>23</v>
      </c>
      <c r="H25" s="127">
        <v>0</v>
      </c>
      <c r="I25" s="127">
        <v>55</v>
      </c>
      <c r="J25" s="127">
        <v>416</v>
      </c>
      <c r="K25" s="127">
        <v>480</v>
      </c>
      <c r="L25" s="127">
        <v>32</v>
      </c>
      <c r="M25" s="127">
        <v>0</v>
      </c>
      <c r="N25" s="127">
        <v>0</v>
      </c>
      <c r="O25" s="127">
        <v>0</v>
      </c>
      <c r="P25" s="132">
        <v>1006</v>
      </c>
      <c r="Q25" s="64">
        <v>117236.55</v>
      </c>
      <c r="R25" s="135">
        <v>6243.799999999999</v>
      </c>
      <c r="S25" s="73">
        <v>889870</v>
      </c>
      <c r="T25" s="133">
        <v>4</v>
      </c>
      <c r="U25" s="134">
        <v>0</v>
      </c>
      <c r="V25" s="134">
        <v>20</v>
      </c>
      <c r="W25" s="134">
        <v>20</v>
      </c>
      <c r="X25" s="135">
        <v>1986.21</v>
      </c>
      <c r="Y25" s="135">
        <v>5684.07</v>
      </c>
      <c r="Z25" s="134">
        <v>57190</v>
      </c>
      <c r="AA25" s="133"/>
      <c r="AB25" s="22"/>
    </row>
    <row r="26" spans="1:27" s="49" customFormat="1" ht="35.25" customHeight="1">
      <c r="A26" s="554" t="str">
        <f>'1月 '!A28:B28</f>
        <v>去(110)年</v>
      </c>
      <c r="B26" s="555"/>
      <c r="C26" s="484" t="s">
        <v>90</v>
      </c>
      <c r="D26" s="556"/>
      <c r="E26" s="556"/>
      <c r="F26" s="162"/>
      <c r="G26" s="162">
        <v>1</v>
      </c>
      <c r="H26" s="162">
        <v>0</v>
      </c>
      <c r="I26" s="162">
        <v>58</v>
      </c>
      <c r="J26" s="162">
        <v>285</v>
      </c>
      <c r="K26" s="162">
        <v>619</v>
      </c>
      <c r="L26" s="162">
        <v>134</v>
      </c>
      <c r="M26" s="162">
        <v>0</v>
      </c>
      <c r="N26" s="162">
        <v>0</v>
      </c>
      <c r="O26" s="162">
        <v>0</v>
      </c>
      <c r="P26" s="381">
        <v>1097</v>
      </c>
      <c r="Q26" s="158">
        <v>127018.95000000001</v>
      </c>
      <c r="R26" s="158">
        <v>133733.41</v>
      </c>
      <c r="S26" s="163">
        <v>1000800</v>
      </c>
      <c r="T26" s="164"/>
      <c r="U26" s="164">
        <v>0</v>
      </c>
      <c r="V26" s="164">
        <v>0</v>
      </c>
      <c r="W26" s="164">
        <v>0</v>
      </c>
      <c r="X26" s="158">
        <v>0</v>
      </c>
      <c r="Y26" s="158">
        <v>0</v>
      </c>
      <c r="Z26" s="163">
        <v>0</v>
      </c>
      <c r="AA26" s="165"/>
    </row>
    <row r="27" spans="1:27" ht="35.25" customHeight="1" thickBot="1">
      <c r="A27" s="475" t="str">
        <f>'1月 '!A29:E29</f>
        <v>110與111年同月推案增減率</v>
      </c>
      <c r="B27" s="476"/>
      <c r="C27" s="476"/>
      <c r="D27" s="476"/>
      <c r="E27" s="476"/>
      <c r="F27" s="50"/>
      <c r="G27" s="50"/>
      <c r="H27" s="50"/>
      <c r="I27" s="50"/>
      <c r="J27" s="50"/>
      <c r="K27" s="50"/>
      <c r="L27" s="50"/>
      <c r="M27" s="50"/>
      <c r="N27" s="50"/>
      <c r="O27" s="544">
        <f>(P21-P26)/P26</f>
        <v>0.1722880583409298</v>
      </c>
      <c r="P27" s="544"/>
      <c r="Q27" s="52"/>
      <c r="R27" s="52"/>
      <c r="S27" s="166">
        <f>(S21-S26)/S26</f>
        <v>1.553627098321343</v>
      </c>
      <c r="T27" s="52"/>
      <c r="U27" s="544" t="e">
        <f>(W21-W26)/W26</f>
        <v>#DIV/0!</v>
      </c>
      <c r="V27" s="544"/>
      <c r="W27" s="544"/>
      <c r="X27" s="52"/>
      <c r="Y27" s="52"/>
      <c r="Z27" s="52" t="e">
        <f>(Z21-Z26)/Z26</f>
        <v>#DIV/0!</v>
      </c>
      <c r="AA27" s="378"/>
    </row>
    <row r="28" spans="1:5" ht="17.25" customHeight="1">
      <c r="A28" s="489"/>
      <c r="B28" s="489"/>
      <c r="C28" s="489"/>
      <c r="D28" s="489"/>
      <c r="E28" s="489"/>
    </row>
    <row r="29" ht="17.25" customHeight="1">
      <c r="B29" s="58"/>
    </row>
    <row r="30" ht="17.25" customHeight="1"/>
  </sheetData>
  <sheetProtection/>
  <mergeCells count="34">
    <mergeCell ref="A1:P1"/>
    <mergeCell ref="A26:B26"/>
    <mergeCell ref="C26:E26"/>
    <mergeCell ref="T3:T5"/>
    <mergeCell ref="U3:W3"/>
    <mergeCell ref="H4:H5"/>
    <mergeCell ref="I4:O4"/>
    <mergeCell ref="W4:W5"/>
    <mergeCell ref="S3:S5"/>
    <mergeCell ref="G3:P3"/>
    <mergeCell ref="A2:E2"/>
    <mergeCell ref="AA2:AA5"/>
    <mergeCell ref="A3:A5"/>
    <mergeCell ref="B3:B5"/>
    <mergeCell ref="R3:R5"/>
    <mergeCell ref="U4:U5"/>
    <mergeCell ref="A28:E28"/>
    <mergeCell ref="A21:E21"/>
    <mergeCell ref="A27:E27"/>
    <mergeCell ref="E3:E5"/>
    <mergeCell ref="F3:F5"/>
    <mergeCell ref="Z3:Z5"/>
    <mergeCell ref="G4:G5"/>
    <mergeCell ref="C3:C5"/>
    <mergeCell ref="D3:D5"/>
    <mergeCell ref="O27:P27"/>
    <mergeCell ref="U27:W27"/>
    <mergeCell ref="F2:S2"/>
    <mergeCell ref="T2:Z2"/>
    <mergeCell ref="P4:P5"/>
    <mergeCell ref="V4:V5"/>
    <mergeCell ref="X3:X5"/>
    <mergeCell ref="Y3:Y5"/>
    <mergeCell ref="Q3:Q5"/>
  </mergeCells>
  <printOptions horizontalCentered="1"/>
  <pageMargins left="0.3937007874015748" right="0.3937007874015748" top="0.8661417322834646" bottom="0.8661417322834646" header="0.5118110236220472" footer="0.5118110236220472"/>
  <pageSetup fitToHeight="0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99FF"/>
    <pageSetUpPr fitToPage="1"/>
  </sheetPr>
  <dimension ref="A1:AG33"/>
  <sheetViews>
    <sheetView zoomScale="70" zoomScaleNormal="70" zoomScaleSheetLayoutView="100" zoomScalePageLayoutView="0" workbookViewId="0" topLeftCell="A1">
      <selection activeCell="E6" sqref="E6"/>
    </sheetView>
  </sheetViews>
  <sheetFormatPr defaultColWidth="0" defaultRowHeight="16.5"/>
  <cols>
    <col min="1" max="1" width="4.125" style="16" customWidth="1"/>
    <col min="2" max="2" width="7.875" style="16" customWidth="1"/>
    <col min="3" max="3" width="6.75390625" style="41" customWidth="1"/>
    <col min="4" max="5" width="7.25390625" style="16" customWidth="1"/>
    <col min="6" max="6" width="6.75390625" style="16" customWidth="1"/>
    <col min="7" max="16" width="5.25390625" style="16" customWidth="1"/>
    <col min="17" max="17" width="6.75390625" style="16" customWidth="1"/>
    <col min="18" max="18" width="12.00390625" style="16" customWidth="1"/>
    <col min="19" max="19" width="13.75390625" style="16" bestFit="1" customWidth="1"/>
    <col min="20" max="20" width="11.75390625" style="42" customWidth="1"/>
    <col min="21" max="21" width="5.125" style="16" customWidth="1"/>
    <col min="22" max="24" width="5.75390625" style="16" customWidth="1"/>
    <col min="25" max="25" width="11.25390625" style="16" bestFit="1" customWidth="1"/>
    <col min="26" max="26" width="11.875" style="16" bestFit="1" customWidth="1"/>
    <col min="27" max="27" width="10.25390625" style="16" customWidth="1"/>
    <col min="28" max="28" width="9.875" style="16" customWidth="1"/>
    <col min="29" max="29" width="7.75390625" style="239" bestFit="1" customWidth="1"/>
    <col min="30" max="30" width="7.375" style="15" customWidth="1"/>
    <col min="31" max="31" width="6.875" style="16" customWidth="1"/>
    <col min="32" max="32" width="6.75390625" style="16" customWidth="1"/>
    <col min="33" max="37" width="0" style="16" hidden="1" customWidth="1"/>
    <col min="38" max="16384" width="9.00390625" style="16" hidden="1" customWidth="1"/>
  </cols>
  <sheetData>
    <row r="1" spans="1:28" ht="42" customHeight="1" thickBot="1">
      <c r="A1" s="471" t="s">
        <v>110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292" t="str">
        <f>'1月 '!Q1</f>
        <v>111年</v>
      </c>
      <c r="S1" s="292" t="s">
        <v>112</v>
      </c>
      <c r="T1" s="291"/>
      <c r="U1" s="291"/>
      <c r="V1" s="291"/>
      <c r="W1" s="291"/>
      <c r="X1" s="291"/>
      <c r="Y1" s="291"/>
      <c r="Z1" s="291"/>
      <c r="AA1" s="291"/>
      <c r="AB1" s="291"/>
    </row>
    <row r="2" spans="1:28" ht="30" customHeight="1">
      <c r="A2" s="458" t="s">
        <v>1</v>
      </c>
      <c r="B2" s="459"/>
      <c r="C2" s="459"/>
      <c r="D2" s="459"/>
      <c r="E2" s="459"/>
      <c r="F2" s="460"/>
      <c r="G2" s="444" t="s">
        <v>2</v>
      </c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6"/>
      <c r="U2" s="493" t="s">
        <v>105</v>
      </c>
      <c r="V2" s="445"/>
      <c r="W2" s="445"/>
      <c r="X2" s="445"/>
      <c r="Y2" s="445"/>
      <c r="Z2" s="445"/>
      <c r="AA2" s="494"/>
      <c r="AB2" s="437" t="s">
        <v>44</v>
      </c>
    </row>
    <row r="3" spans="1:28" ht="20.25" customHeight="1">
      <c r="A3" s="486" t="s">
        <v>4</v>
      </c>
      <c r="B3" s="448" t="s">
        <v>91</v>
      </c>
      <c r="C3" s="451" t="s">
        <v>6</v>
      </c>
      <c r="D3" s="468" t="s">
        <v>45</v>
      </c>
      <c r="E3" s="448" t="s">
        <v>305</v>
      </c>
      <c r="F3" s="448" t="s">
        <v>92</v>
      </c>
      <c r="G3" s="451" t="s">
        <v>47</v>
      </c>
      <c r="H3" s="455" t="s">
        <v>48</v>
      </c>
      <c r="I3" s="456"/>
      <c r="J3" s="456"/>
      <c r="K3" s="456"/>
      <c r="L3" s="456"/>
      <c r="M3" s="456"/>
      <c r="N3" s="456"/>
      <c r="O3" s="456"/>
      <c r="P3" s="456"/>
      <c r="Q3" s="457"/>
      <c r="R3" s="448" t="s">
        <v>49</v>
      </c>
      <c r="S3" s="443" t="s">
        <v>54</v>
      </c>
      <c r="T3" s="440" t="s">
        <v>50</v>
      </c>
      <c r="U3" s="485" t="s">
        <v>51</v>
      </c>
      <c r="V3" s="454" t="s">
        <v>52</v>
      </c>
      <c r="W3" s="454"/>
      <c r="X3" s="454"/>
      <c r="Y3" s="443" t="s">
        <v>53</v>
      </c>
      <c r="Z3" s="443" t="s">
        <v>55</v>
      </c>
      <c r="AA3" s="464" t="s">
        <v>56</v>
      </c>
      <c r="AB3" s="438"/>
    </row>
    <row r="4" spans="1:28" ht="20.25" customHeight="1">
      <c r="A4" s="487"/>
      <c r="B4" s="449"/>
      <c r="C4" s="452"/>
      <c r="D4" s="469"/>
      <c r="E4" s="449"/>
      <c r="F4" s="449"/>
      <c r="G4" s="452"/>
      <c r="H4" s="451" t="s">
        <v>57</v>
      </c>
      <c r="I4" s="451" t="s">
        <v>58</v>
      </c>
      <c r="J4" s="465" t="s">
        <v>59</v>
      </c>
      <c r="K4" s="466"/>
      <c r="L4" s="466"/>
      <c r="M4" s="466"/>
      <c r="N4" s="466"/>
      <c r="O4" s="466"/>
      <c r="P4" s="467"/>
      <c r="Q4" s="451" t="s">
        <v>60</v>
      </c>
      <c r="R4" s="449"/>
      <c r="S4" s="443"/>
      <c r="T4" s="441"/>
      <c r="U4" s="485"/>
      <c r="V4" s="447" t="s">
        <v>61</v>
      </c>
      <c r="W4" s="447" t="s">
        <v>62</v>
      </c>
      <c r="X4" s="447" t="s">
        <v>60</v>
      </c>
      <c r="Y4" s="443"/>
      <c r="Z4" s="443"/>
      <c r="AA4" s="464"/>
      <c r="AB4" s="438"/>
    </row>
    <row r="5" spans="1:30" s="22" customFormat="1" ht="20.25" customHeight="1">
      <c r="A5" s="488"/>
      <c r="B5" s="450"/>
      <c r="C5" s="453"/>
      <c r="D5" s="470"/>
      <c r="E5" s="450"/>
      <c r="F5" s="450"/>
      <c r="G5" s="453"/>
      <c r="H5" s="453"/>
      <c r="I5" s="453"/>
      <c r="J5" s="18" t="s">
        <v>63</v>
      </c>
      <c r="K5" s="18" t="s">
        <v>64</v>
      </c>
      <c r="L5" s="18" t="s">
        <v>65</v>
      </c>
      <c r="M5" s="18" t="s">
        <v>66</v>
      </c>
      <c r="N5" s="18" t="s">
        <v>67</v>
      </c>
      <c r="O5" s="18" t="s">
        <v>68</v>
      </c>
      <c r="P5" s="19" t="s">
        <v>69</v>
      </c>
      <c r="Q5" s="453"/>
      <c r="R5" s="450"/>
      <c r="S5" s="443"/>
      <c r="T5" s="442"/>
      <c r="U5" s="485"/>
      <c r="V5" s="447"/>
      <c r="W5" s="447"/>
      <c r="X5" s="447"/>
      <c r="Y5" s="443"/>
      <c r="Z5" s="443"/>
      <c r="AA5" s="464"/>
      <c r="AB5" s="439"/>
      <c r="AC5" s="399"/>
      <c r="AD5" s="21"/>
    </row>
    <row r="6" spans="1:30" ht="30.75" customHeight="1">
      <c r="A6" s="23">
        <v>1</v>
      </c>
      <c r="B6" s="24" t="s">
        <v>291</v>
      </c>
      <c r="C6" s="25" t="s">
        <v>121</v>
      </c>
      <c r="D6" s="279" t="s">
        <v>266</v>
      </c>
      <c r="E6" s="406" t="s">
        <v>292</v>
      </c>
      <c r="F6" s="83" t="s">
        <v>127</v>
      </c>
      <c r="G6" s="26" t="s">
        <v>267</v>
      </c>
      <c r="H6" s="27">
        <v>9</v>
      </c>
      <c r="I6" s="27">
        <v>0</v>
      </c>
      <c r="J6" s="27">
        <v>0</v>
      </c>
      <c r="K6" s="27">
        <v>52</v>
      </c>
      <c r="L6" s="27">
        <v>161</v>
      </c>
      <c r="M6" s="27">
        <v>0</v>
      </c>
      <c r="N6" s="27">
        <v>0</v>
      </c>
      <c r="O6" s="27">
        <v>0</v>
      </c>
      <c r="P6" s="28">
        <v>0</v>
      </c>
      <c r="Q6" s="27">
        <v>222</v>
      </c>
      <c r="R6" s="29">
        <v>24797.05</v>
      </c>
      <c r="S6" s="32">
        <v>25848.6</v>
      </c>
      <c r="T6" s="30">
        <v>209500</v>
      </c>
      <c r="U6" s="31"/>
      <c r="V6" s="27"/>
      <c r="W6" s="27"/>
      <c r="X6" s="27">
        <v>0</v>
      </c>
      <c r="Y6" s="32"/>
      <c r="Z6" s="32"/>
      <c r="AA6" s="33"/>
      <c r="AB6" s="34"/>
      <c r="AC6" s="239">
        <v>26.79301716422067</v>
      </c>
      <c r="AD6" s="35"/>
    </row>
    <row r="7" spans="1:30" ht="30.75" customHeight="1">
      <c r="A7" s="23">
        <v>2</v>
      </c>
      <c r="B7" s="24" t="s">
        <v>200</v>
      </c>
      <c r="C7" s="25" t="s">
        <v>133</v>
      </c>
      <c r="D7" s="279" t="s">
        <v>293</v>
      </c>
      <c r="E7" s="406" t="s">
        <v>294</v>
      </c>
      <c r="F7" s="83" t="s">
        <v>130</v>
      </c>
      <c r="G7" s="26" t="s">
        <v>184</v>
      </c>
      <c r="H7" s="27">
        <v>4</v>
      </c>
      <c r="I7" s="27">
        <v>0</v>
      </c>
      <c r="J7" s="27">
        <v>0</v>
      </c>
      <c r="K7" s="27">
        <v>55</v>
      </c>
      <c r="L7" s="27">
        <v>83</v>
      </c>
      <c r="M7" s="27">
        <v>28</v>
      </c>
      <c r="N7" s="27">
        <v>0</v>
      </c>
      <c r="O7" s="27">
        <v>0</v>
      </c>
      <c r="P7" s="28">
        <v>0</v>
      </c>
      <c r="Q7" s="27">
        <v>170</v>
      </c>
      <c r="R7" s="29">
        <v>21834.81</v>
      </c>
      <c r="S7" s="32">
        <v>22468.64</v>
      </c>
      <c r="T7" s="30">
        <v>231175</v>
      </c>
      <c r="U7" s="31"/>
      <c r="V7" s="27"/>
      <c r="W7" s="27"/>
      <c r="X7" s="27">
        <v>0</v>
      </c>
      <c r="Y7" s="32"/>
      <c r="Z7" s="32"/>
      <c r="AA7" s="33"/>
      <c r="AB7" s="57"/>
      <c r="AC7" s="239">
        <v>34.01251148414225</v>
      </c>
      <c r="AD7" s="35"/>
    </row>
    <row r="8" spans="1:30" ht="30.75" customHeight="1">
      <c r="A8" s="23">
        <v>3</v>
      </c>
      <c r="B8" s="137" t="s">
        <v>295</v>
      </c>
      <c r="C8" s="25" t="s">
        <v>133</v>
      </c>
      <c r="D8" s="279" t="s">
        <v>296</v>
      </c>
      <c r="E8" s="406" t="s">
        <v>297</v>
      </c>
      <c r="F8" s="83" t="s">
        <v>272</v>
      </c>
      <c r="G8" s="26" t="s">
        <v>298</v>
      </c>
      <c r="H8" s="27">
        <v>18</v>
      </c>
      <c r="I8" s="27">
        <v>0</v>
      </c>
      <c r="J8" s="27">
        <v>0</v>
      </c>
      <c r="K8" s="27">
        <v>100</v>
      </c>
      <c r="L8" s="27">
        <v>204</v>
      </c>
      <c r="M8" s="27">
        <v>204</v>
      </c>
      <c r="N8" s="27">
        <v>0</v>
      </c>
      <c r="O8" s="27">
        <v>0</v>
      </c>
      <c r="P8" s="28">
        <v>0</v>
      </c>
      <c r="Q8" s="27">
        <v>526</v>
      </c>
      <c r="R8" s="29">
        <v>66848.08</v>
      </c>
      <c r="S8" s="32">
        <v>70619.17</v>
      </c>
      <c r="T8" s="30">
        <v>550000</v>
      </c>
      <c r="U8" s="31"/>
      <c r="V8" s="27"/>
      <c r="W8" s="27"/>
      <c r="X8" s="27">
        <v>0</v>
      </c>
      <c r="Y8" s="32"/>
      <c r="Z8" s="32"/>
      <c r="AA8" s="33"/>
      <c r="AB8" s="34"/>
      <c r="AC8" s="239">
        <v>25.74629265937023</v>
      </c>
      <c r="AD8" s="35"/>
    </row>
    <row r="9" spans="1:30" ht="34.5" customHeight="1">
      <c r="A9" s="23">
        <v>4</v>
      </c>
      <c r="B9" s="24" t="s">
        <v>299</v>
      </c>
      <c r="C9" s="25" t="s">
        <v>212</v>
      </c>
      <c r="D9" s="279" t="s">
        <v>300</v>
      </c>
      <c r="E9" s="406" t="s">
        <v>301</v>
      </c>
      <c r="F9" s="83" t="s">
        <v>222</v>
      </c>
      <c r="G9" s="26" t="s">
        <v>184</v>
      </c>
      <c r="H9" s="27">
        <v>0</v>
      </c>
      <c r="I9" s="27">
        <v>0</v>
      </c>
      <c r="J9" s="27">
        <v>0</v>
      </c>
      <c r="K9" s="27">
        <v>41</v>
      </c>
      <c r="L9" s="27">
        <v>42</v>
      </c>
      <c r="M9" s="27">
        <v>0</v>
      </c>
      <c r="N9" s="27">
        <v>0</v>
      </c>
      <c r="O9" s="27">
        <v>0</v>
      </c>
      <c r="P9" s="28">
        <v>0</v>
      </c>
      <c r="Q9" s="27">
        <v>83</v>
      </c>
      <c r="R9" s="29">
        <v>8099.36</v>
      </c>
      <c r="S9" s="32">
        <v>8510.85</v>
      </c>
      <c r="T9" s="30">
        <v>100000</v>
      </c>
      <c r="U9" s="31"/>
      <c r="V9" s="27"/>
      <c r="W9" s="27"/>
      <c r="X9" s="27">
        <v>0</v>
      </c>
      <c r="Y9" s="32"/>
      <c r="Z9" s="32"/>
      <c r="AA9" s="33"/>
      <c r="AB9" s="34"/>
      <c r="AC9" s="239">
        <v>38.8420090116374</v>
      </c>
      <c r="AD9" s="35"/>
    </row>
    <row r="10" spans="1:30" ht="34.5" customHeight="1" thickBot="1">
      <c r="A10" s="23">
        <v>5</v>
      </c>
      <c r="B10" s="24" t="s">
        <v>302</v>
      </c>
      <c r="C10" s="25" t="s">
        <v>152</v>
      </c>
      <c r="D10" s="60" t="s">
        <v>303</v>
      </c>
      <c r="E10" s="407" t="s">
        <v>304</v>
      </c>
      <c r="F10" s="83" t="s">
        <v>127</v>
      </c>
      <c r="G10" s="26"/>
      <c r="H10" s="27"/>
      <c r="I10" s="27"/>
      <c r="J10" s="27"/>
      <c r="K10" s="27"/>
      <c r="L10" s="27"/>
      <c r="M10" s="27"/>
      <c r="N10" s="27"/>
      <c r="O10" s="27"/>
      <c r="P10" s="28"/>
      <c r="Q10" s="27">
        <v>0</v>
      </c>
      <c r="R10" s="29"/>
      <c r="S10" s="32"/>
      <c r="T10" s="30"/>
      <c r="U10" s="31">
        <v>4</v>
      </c>
      <c r="V10" s="27">
        <v>0</v>
      </c>
      <c r="W10" s="27">
        <v>6</v>
      </c>
      <c r="X10" s="27">
        <v>6</v>
      </c>
      <c r="Y10" s="32">
        <v>810.08</v>
      </c>
      <c r="Z10" s="32">
        <v>1065.27</v>
      </c>
      <c r="AA10" s="33">
        <v>13200</v>
      </c>
      <c r="AB10" s="34"/>
      <c r="AC10" s="278">
        <v>2200</v>
      </c>
      <c r="AD10" s="35"/>
    </row>
    <row r="11" spans="1:30" ht="34.5" customHeight="1" hidden="1">
      <c r="A11" s="23"/>
      <c r="B11" s="24"/>
      <c r="C11" s="25"/>
      <c r="D11" s="60"/>
      <c r="E11" s="60"/>
      <c r="F11" s="74"/>
      <c r="G11" s="26"/>
      <c r="H11" s="27"/>
      <c r="I11" s="27"/>
      <c r="J11" s="27"/>
      <c r="K11" s="27"/>
      <c r="L11" s="27"/>
      <c r="M11" s="27"/>
      <c r="N11" s="27"/>
      <c r="O11" s="27"/>
      <c r="P11" s="28"/>
      <c r="Q11" s="27"/>
      <c r="R11" s="29"/>
      <c r="S11" s="32"/>
      <c r="T11" s="30"/>
      <c r="U11" s="31"/>
      <c r="V11" s="27"/>
      <c r="W11" s="27"/>
      <c r="X11" s="27"/>
      <c r="Y11" s="32"/>
      <c r="Z11" s="32"/>
      <c r="AA11" s="33"/>
      <c r="AB11" s="34"/>
      <c r="AD11" s="35"/>
    </row>
    <row r="12" spans="1:30" ht="34.5" customHeight="1" hidden="1">
      <c r="A12" s="23"/>
      <c r="B12" s="137"/>
      <c r="C12" s="25"/>
      <c r="D12" s="17"/>
      <c r="E12" s="17"/>
      <c r="F12" s="17"/>
      <c r="G12" s="26"/>
      <c r="H12" s="27"/>
      <c r="I12" s="27"/>
      <c r="J12" s="27"/>
      <c r="K12" s="27"/>
      <c r="L12" s="27"/>
      <c r="M12" s="27"/>
      <c r="N12" s="27"/>
      <c r="O12" s="27"/>
      <c r="P12" s="28"/>
      <c r="Q12" s="27"/>
      <c r="R12" s="29"/>
      <c r="S12" s="32"/>
      <c r="T12" s="30"/>
      <c r="U12" s="31"/>
      <c r="V12" s="27"/>
      <c r="W12" s="27"/>
      <c r="X12" s="27"/>
      <c r="Y12" s="32"/>
      <c r="Z12" s="32"/>
      <c r="AA12" s="33"/>
      <c r="AB12" s="34"/>
      <c r="AD12" s="35"/>
    </row>
    <row r="13" spans="1:30" ht="34.5" customHeight="1" hidden="1">
      <c r="A13" s="23"/>
      <c r="B13" s="137"/>
      <c r="C13" s="25"/>
      <c r="D13" s="24"/>
      <c r="E13" s="24"/>
      <c r="F13" s="17"/>
      <c r="G13" s="26"/>
      <c r="H13" s="27"/>
      <c r="I13" s="27"/>
      <c r="J13" s="27"/>
      <c r="K13" s="27"/>
      <c r="L13" s="27"/>
      <c r="M13" s="27"/>
      <c r="N13" s="27"/>
      <c r="O13" s="27"/>
      <c r="P13" s="28"/>
      <c r="Q13" s="27"/>
      <c r="R13" s="29"/>
      <c r="S13" s="32"/>
      <c r="T13" s="30"/>
      <c r="U13" s="31"/>
      <c r="V13" s="27"/>
      <c r="W13" s="27"/>
      <c r="X13" s="27"/>
      <c r="Y13" s="32"/>
      <c r="Z13" s="32"/>
      <c r="AA13" s="33"/>
      <c r="AB13" s="34"/>
      <c r="AD13" s="35"/>
    </row>
    <row r="14" spans="1:30" ht="34.5" customHeight="1" hidden="1" thickBot="1">
      <c r="A14" s="23"/>
      <c r="B14" s="24"/>
      <c r="C14" s="25"/>
      <c r="D14" s="60"/>
      <c r="E14" s="60"/>
      <c r="F14" s="17"/>
      <c r="G14" s="26"/>
      <c r="H14" s="27"/>
      <c r="I14" s="27"/>
      <c r="J14" s="27"/>
      <c r="K14" s="27"/>
      <c r="L14" s="27"/>
      <c r="M14" s="27"/>
      <c r="N14" s="27"/>
      <c r="O14" s="27"/>
      <c r="P14" s="28"/>
      <c r="Q14" s="27"/>
      <c r="R14" s="29"/>
      <c r="S14" s="32"/>
      <c r="T14" s="30"/>
      <c r="U14" s="31"/>
      <c r="V14" s="27"/>
      <c r="W14" s="27"/>
      <c r="X14" s="27"/>
      <c r="Y14" s="32"/>
      <c r="Z14" s="32"/>
      <c r="AA14" s="33"/>
      <c r="AB14" s="34"/>
      <c r="AD14" s="35"/>
    </row>
    <row r="15" spans="1:30" ht="34.5" customHeight="1" hidden="1">
      <c r="A15" s="23"/>
      <c r="B15" s="24"/>
      <c r="C15" s="25"/>
      <c r="D15" s="17"/>
      <c r="E15" s="17"/>
      <c r="F15" s="17"/>
      <c r="G15" s="26"/>
      <c r="H15" s="27"/>
      <c r="I15" s="27"/>
      <c r="J15" s="27"/>
      <c r="K15" s="27"/>
      <c r="L15" s="27"/>
      <c r="M15" s="27"/>
      <c r="N15" s="27"/>
      <c r="O15" s="27"/>
      <c r="P15" s="28"/>
      <c r="Q15" s="27"/>
      <c r="R15" s="29"/>
      <c r="S15" s="32"/>
      <c r="T15" s="30"/>
      <c r="U15" s="31"/>
      <c r="V15" s="27"/>
      <c r="W15" s="27"/>
      <c r="X15" s="27"/>
      <c r="Y15" s="32"/>
      <c r="Z15" s="32"/>
      <c r="AA15" s="33"/>
      <c r="AB15" s="34"/>
      <c r="AD15" s="35"/>
    </row>
    <row r="16" spans="1:30" ht="34.5" customHeight="1" hidden="1">
      <c r="A16" s="23"/>
      <c r="B16" s="24"/>
      <c r="C16" s="25"/>
      <c r="D16" s="137"/>
      <c r="E16" s="137"/>
      <c r="F16" s="17"/>
      <c r="G16" s="26"/>
      <c r="H16" s="27"/>
      <c r="I16" s="27"/>
      <c r="J16" s="27"/>
      <c r="K16" s="27"/>
      <c r="L16" s="27"/>
      <c r="M16" s="27"/>
      <c r="N16" s="27"/>
      <c r="O16" s="27"/>
      <c r="P16" s="28"/>
      <c r="Q16" s="27"/>
      <c r="R16" s="29"/>
      <c r="S16" s="32"/>
      <c r="T16" s="138"/>
      <c r="U16" s="31"/>
      <c r="V16" s="27"/>
      <c r="W16" s="27"/>
      <c r="X16" s="27"/>
      <c r="Y16" s="32"/>
      <c r="Z16" s="32"/>
      <c r="AA16" s="33"/>
      <c r="AB16" s="34"/>
      <c r="AD16" s="35"/>
    </row>
    <row r="17" spans="1:30" ht="34.5" customHeight="1" hidden="1">
      <c r="A17" s="23"/>
      <c r="B17" s="24"/>
      <c r="C17" s="25"/>
      <c r="D17" s="137"/>
      <c r="E17" s="137"/>
      <c r="F17" s="17"/>
      <c r="G17" s="26"/>
      <c r="H17" s="27"/>
      <c r="I17" s="27"/>
      <c r="J17" s="27"/>
      <c r="K17" s="27"/>
      <c r="L17" s="27"/>
      <c r="M17" s="27"/>
      <c r="N17" s="27"/>
      <c r="O17" s="27"/>
      <c r="P17" s="28"/>
      <c r="Q17" s="27"/>
      <c r="R17" s="29"/>
      <c r="S17" s="32"/>
      <c r="T17" s="30"/>
      <c r="U17" s="31"/>
      <c r="V17" s="27"/>
      <c r="W17" s="27"/>
      <c r="X17" s="27"/>
      <c r="Y17" s="32"/>
      <c r="Z17" s="32"/>
      <c r="AA17" s="33"/>
      <c r="AB17" s="57"/>
      <c r="AD17" s="35"/>
    </row>
    <row r="18" spans="1:30" ht="34.5" customHeight="1" hidden="1" thickBot="1">
      <c r="A18" s="23"/>
      <c r="B18" s="24"/>
      <c r="C18" s="25"/>
      <c r="D18" s="137"/>
      <c r="E18" s="137"/>
      <c r="F18" s="17"/>
      <c r="G18" s="26"/>
      <c r="H18" s="27"/>
      <c r="I18" s="27"/>
      <c r="J18" s="27"/>
      <c r="K18" s="27"/>
      <c r="L18" s="27"/>
      <c r="M18" s="27"/>
      <c r="N18" s="27"/>
      <c r="O18" s="27"/>
      <c r="P18" s="28"/>
      <c r="Q18" s="27"/>
      <c r="R18" s="29"/>
      <c r="S18" s="32"/>
      <c r="T18" s="30"/>
      <c r="U18" s="31"/>
      <c r="V18" s="27"/>
      <c r="W18" s="27"/>
      <c r="X18" s="27"/>
      <c r="Y18" s="32"/>
      <c r="Z18" s="32"/>
      <c r="AA18" s="33"/>
      <c r="AB18" s="34"/>
      <c r="AD18" s="35"/>
    </row>
    <row r="19" spans="1:30" ht="34.5" customHeight="1" hidden="1">
      <c r="A19" s="23">
        <v>14</v>
      </c>
      <c r="B19" s="24"/>
      <c r="C19" s="25"/>
      <c r="D19" s="24"/>
      <c r="E19" s="24"/>
      <c r="F19" s="24"/>
      <c r="G19" s="26"/>
      <c r="H19" s="27"/>
      <c r="I19" s="27"/>
      <c r="J19" s="27"/>
      <c r="K19" s="27"/>
      <c r="L19" s="27"/>
      <c r="M19" s="27"/>
      <c r="N19" s="27"/>
      <c r="O19" s="27"/>
      <c r="P19" s="28"/>
      <c r="Q19" s="27"/>
      <c r="R19" s="29"/>
      <c r="S19" s="32"/>
      <c r="T19" s="30"/>
      <c r="U19" s="31"/>
      <c r="V19" s="27"/>
      <c r="W19" s="27"/>
      <c r="X19" s="27">
        <f>SUM(V19:W19)</f>
        <v>0</v>
      </c>
      <c r="Y19" s="32"/>
      <c r="Z19" s="32"/>
      <c r="AA19" s="33"/>
      <c r="AB19" s="34"/>
      <c r="AD19" s="35"/>
    </row>
    <row r="20" spans="1:30" ht="34.5" customHeight="1" hidden="1">
      <c r="A20" s="23">
        <v>15</v>
      </c>
      <c r="B20" s="24"/>
      <c r="C20" s="25"/>
      <c r="D20" s="17"/>
      <c r="E20" s="17"/>
      <c r="F20" s="24"/>
      <c r="G20" s="26"/>
      <c r="H20" s="27"/>
      <c r="I20" s="27"/>
      <c r="J20" s="27"/>
      <c r="K20" s="27"/>
      <c r="L20" s="27"/>
      <c r="M20" s="27"/>
      <c r="N20" s="27"/>
      <c r="O20" s="27"/>
      <c r="P20" s="28"/>
      <c r="Q20" s="27"/>
      <c r="R20" s="29"/>
      <c r="S20" s="32"/>
      <c r="T20" s="30"/>
      <c r="U20" s="31"/>
      <c r="V20" s="27"/>
      <c r="W20" s="27"/>
      <c r="X20" s="27">
        <f>SUM(V20:W20)</f>
        <v>0</v>
      </c>
      <c r="Y20" s="32"/>
      <c r="Z20" s="32"/>
      <c r="AA20" s="33"/>
      <c r="AB20" s="34"/>
      <c r="AD20" s="35"/>
    </row>
    <row r="21" spans="1:30" ht="34.5" customHeight="1" hidden="1">
      <c r="A21" s="23">
        <v>16</v>
      </c>
      <c r="B21" s="24"/>
      <c r="C21" s="25"/>
      <c r="D21" s="17"/>
      <c r="E21" s="17"/>
      <c r="F21" s="24"/>
      <c r="G21" s="26"/>
      <c r="H21" s="27"/>
      <c r="I21" s="27"/>
      <c r="J21" s="27"/>
      <c r="K21" s="27"/>
      <c r="L21" s="27"/>
      <c r="M21" s="59"/>
      <c r="N21" s="27"/>
      <c r="O21" s="27"/>
      <c r="P21" s="28"/>
      <c r="Q21" s="27"/>
      <c r="R21" s="29"/>
      <c r="S21" s="32"/>
      <c r="T21" s="30"/>
      <c r="U21" s="31"/>
      <c r="V21" s="27"/>
      <c r="W21" s="27"/>
      <c r="X21" s="27">
        <f>SUM(V21:W21)</f>
        <v>0</v>
      </c>
      <c r="Y21" s="32"/>
      <c r="Z21" s="32"/>
      <c r="AA21" s="33"/>
      <c r="AB21" s="34"/>
      <c r="AD21" s="35"/>
    </row>
    <row r="22" spans="1:30" ht="34.5" customHeight="1" hidden="1">
      <c r="A22" s="23"/>
      <c r="B22" s="24"/>
      <c r="C22" s="25"/>
      <c r="D22" s="17"/>
      <c r="E22" s="17"/>
      <c r="F22" s="24"/>
      <c r="G22" s="26"/>
      <c r="H22" s="27"/>
      <c r="I22" s="27"/>
      <c r="J22" s="27"/>
      <c r="K22" s="27"/>
      <c r="L22" s="27"/>
      <c r="M22" s="27"/>
      <c r="N22" s="27"/>
      <c r="O22" s="27"/>
      <c r="P22" s="28"/>
      <c r="Q22" s="27"/>
      <c r="R22" s="29"/>
      <c r="S22" s="32"/>
      <c r="T22" s="30"/>
      <c r="U22" s="31"/>
      <c r="V22" s="27"/>
      <c r="W22" s="27"/>
      <c r="X22" s="27"/>
      <c r="Y22" s="32"/>
      <c r="Z22" s="32"/>
      <c r="AA22" s="33"/>
      <c r="AB22" s="34"/>
      <c r="AD22" s="35"/>
    </row>
    <row r="23" spans="1:30" ht="34.5" customHeight="1" hidden="1">
      <c r="A23" s="23"/>
      <c r="B23" s="24"/>
      <c r="C23" s="25"/>
      <c r="D23" s="17"/>
      <c r="E23" s="17"/>
      <c r="F23" s="24"/>
      <c r="G23" s="26"/>
      <c r="H23" s="27"/>
      <c r="I23" s="27"/>
      <c r="J23" s="27"/>
      <c r="K23" s="27"/>
      <c r="L23" s="27"/>
      <c r="M23" s="27"/>
      <c r="N23" s="27"/>
      <c r="O23" s="27"/>
      <c r="P23" s="28"/>
      <c r="Q23" s="27"/>
      <c r="R23" s="29"/>
      <c r="S23" s="32"/>
      <c r="T23" s="30"/>
      <c r="U23" s="31"/>
      <c r="V23" s="27"/>
      <c r="W23" s="27"/>
      <c r="X23" s="27"/>
      <c r="Y23" s="32"/>
      <c r="Z23" s="32"/>
      <c r="AA23" s="33"/>
      <c r="AB23" s="34"/>
      <c r="AD23" s="35"/>
    </row>
    <row r="24" spans="1:30" ht="34.5" customHeight="1" hidden="1">
      <c r="A24" s="23"/>
      <c r="B24" s="24"/>
      <c r="C24" s="25"/>
      <c r="D24" s="17"/>
      <c r="E24" s="17"/>
      <c r="F24" s="24"/>
      <c r="G24" s="26"/>
      <c r="H24" s="27"/>
      <c r="I24" s="27"/>
      <c r="J24" s="27"/>
      <c r="K24" s="27"/>
      <c r="L24" s="27"/>
      <c r="M24" s="27"/>
      <c r="N24" s="27"/>
      <c r="O24" s="27"/>
      <c r="P24" s="28"/>
      <c r="Q24" s="27"/>
      <c r="R24" s="29"/>
      <c r="S24" s="32"/>
      <c r="T24" s="30"/>
      <c r="U24" s="31"/>
      <c r="V24" s="27"/>
      <c r="W24" s="27"/>
      <c r="X24" s="27"/>
      <c r="Y24" s="32"/>
      <c r="Z24" s="32"/>
      <c r="AA24" s="33"/>
      <c r="AB24" s="34"/>
      <c r="AD24" s="35"/>
    </row>
    <row r="25" spans="1:30" ht="34.5" customHeight="1" hidden="1">
      <c r="A25" s="139"/>
      <c r="B25" s="140"/>
      <c r="C25" s="141"/>
      <c r="D25" s="130"/>
      <c r="E25" s="130"/>
      <c r="F25" s="140"/>
      <c r="G25" s="142"/>
      <c r="H25" s="143"/>
      <c r="I25" s="143"/>
      <c r="J25" s="143"/>
      <c r="K25" s="143"/>
      <c r="L25" s="143"/>
      <c r="M25" s="143"/>
      <c r="N25" s="143"/>
      <c r="O25" s="143"/>
      <c r="P25" s="144"/>
      <c r="Q25" s="143"/>
      <c r="R25" s="145"/>
      <c r="S25" s="148"/>
      <c r="T25" s="146"/>
      <c r="U25" s="147"/>
      <c r="V25" s="143"/>
      <c r="W25" s="143"/>
      <c r="X25" s="143"/>
      <c r="Y25" s="148"/>
      <c r="Z25" s="148"/>
      <c r="AA25" s="149"/>
      <c r="AB25" s="150"/>
      <c r="AD25" s="35"/>
    </row>
    <row r="26" spans="1:28" ht="36.75" customHeight="1" thickBot="1" thickTop="1">
      <c r="A26" s="563" t="s">
        <v>39</v>
      </c>
      <c r="B26" s="564"/>
      <c r="C26" s="564"/>
      <c r="D26" s="564"/>
      <c r="E26" s="564"/>
      <c r="F26" s="565"/>
      <c r="G26" s="389"/>
      <c r="H26" s="390">
        <f>SUM(H6:H18)</f>
        <v>31</v>
      </c>
      <c r="I26" s="390">
        <f aca="true" t="shared" si="0" ref="I26:T26">SUM(I6:I18)</f>
        <v>0</v>
      </c>
      <c r="J26" s="390">
        <f t="shared" si="0"/>
        <v>0</v>
      </c>
      <c r="K26" s="390">
        <f t="shared" si="0"/>
        <v>248</v>
      </c>
      <c r="L26" s="390">
        <f t="shared" si="0"/>
        <v>490</v>
      </c>
      <c r="M26" s="390">
        <f t="shared" si="0"/>
        <v>232</v>
      </c>
      <c r="N26" s="390">
        <f t="shared" si="0"/>
        <v>0</v>
      </c>
      <c r="O26" s="390">
        <f t="shared" si="0"/>
        <v>0</v>
      </c>
      <c r="P26" s="390">
        <f t="shared" si="0"/>
        <v>0</v>
      </c>
      <c r="Q26" s="390">
        <f t="shared" si="0"/>
        <v>1001</v>
      </c>
      <c r="R26" s="391">
        <f>SUM(R6:R18)</f>
        <v>121579.3</v>
      </c>
      <c r="S26" s="392">
        <f>SUM(S6:S25)</f>
        <v>127447.26000000001</v>
      </c>
      <c r="T26" s="390">
        <f t="shared" si="0"/>
        <v>1090675</v>
      </c>
      <c r="U26" s="393"/>
      <c r="V26" s="394">
        <f aca="true" t="shared" si="1" ref="V26:AA26">SUM(V6:V25)</f>
        <v>0</v>
      </c>
      <c r="W26" s="394">
        <f t="shared" si="1"/>
        <v>6</v>
      </c>
      <c r="X26" s="394">
        <f t="shared" si="1"/>
        <v>6</v>
      </c>
      <c r="Y26" s="392">
        <f t="shared" si="1"/>
        <v>810.08</v>
      </c>
      <c r="Z26" s="392">
        <f t="shared" si="1"/>
        <v>1065.27</v>
      </c>
      <c r="AA26" s="395">
        <f t="shared" si="1"/>
        <v>13200</v>
      </c>
      <c r="AB26" s="396"/>
    </row>
    <row r="27" spans="1:28" ht="36.75" customHeight="1" thickBot="1">
      <c r="A27" s="275" t="s">
        <v>109</v>
      </c>
      <c r="B27" s="276" t="s">
        <v>306</v>
      </c>
      <c r="C27" s="287" t="s">
        <v>182</v>
      </c>
      <c r="D27" s="403" t="s">
        <v>307</v>
      </c>
      <c r="E27" s="403" t="s">
        <v>308</v>
      </c>
      <c r="F27" s="335" t="s">
        <v>127</v>
      </c>
      <c r="G27" s="213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8"/>
      <c r="S27" s="214"/>
      <c r="T27" s="404"/>
      <c r="U27" s="405">
        <v>5</v>
      </c>
      <c r="V27" s="277">
        <v>0</v>
      </c>
      <c r="W27" s="277">
        <v>1</v>
      </c>
      <c r="X27" s="277">
        <v>1</v>
      </c>
      <c r="Y27" s="214">
        <v>301.52</v>
      </c>
      <c r="Z27" s="214">
        <v>639.59</v>
      </c>
      <c r="AA27" s="215">
        <v>0</v>
      </c>
      <c r="AB27" s="326" t="s">
        <v>195</v>
      </c>
    </row>
    <row r="28" spans="2:29" ht="23.25" customHeight="1" hidden="1" thickBot="1">
      <c r="B28" s="16">
        <f>COUNTIF(B6:B25,"*")</f>
        <v>5</v>
      </c>
      <c r="G28" s="151">
        <f>COUNTIF(G6:G25,"*")</f>
        <v>4</v>
      </c>
      <c r="H28" s="132">
        <f>H26</f>
        <v>31</v>
      </c>
      <c r="I28" s="132">
        <f aca="true" t="shared" si="2" ref="I28:T28">I26</f>
        <v>0</v>
      </c>
      <c r="J28" s="132">
        <f t="shared" si="2"/>
        <v>0</v>
      </c>
      <c r="K28" s="132">
        <f t="shared" si="2"/>
        <v>248</v>
      </c>
      <c r="L28" s="132">
        <f t="shared" si="2"/>
        <v>490</v>
      </c>
      <c r="M28" s="132">
        <f t="shared" si="2"/>
        <v>232</v>
      </c>
      <c r="N28" s="132">
        <f t="shared" si="2"/>
        <v>0</v>
      </c>
      <c r="O28" s="132">
        <f t="shared" si="2"/>
        <v>0</v>
      </c>
      <c r="P28" s="132">
        <f t="shared" si="2"/>
        <v>0</v>
      </c>
      <c r="Q28" s="132">
        <f t="shared" si="2"/>
        <v>1001</v>
      </c>
      <c r="R28" s="152">
        <f t="shared" si="2"/>
        <v>121579.3</v>
      </c>
      <c r="S28" s="135">
        <f>S26</f>
        <v>127447.26000000001</v>
      </c>
      <c r="T28" s="132">
        <f t="shared" si="2"/>
        <v>1090675</v>
      </c>
      <c r="U28" s="133">
        <f>COUNTIF(U6:U25,"&gt;0")+COUNTIF(U6:U25,"*")</f>
        <v>1</v>
      </c>
      <c r="V28" s="134">
        <f aca="true" t="shared" si="3" ref="V28:AA28">V26</f>
        <v>0</v>
      </c>
      <c r="W28" s="134">
        <f t="shared" si="3"/>
        <v>6</v>
      </c>
      <c r="X28" s="134">
        <f t="shared" si="3"/>
        <v>6</v>
      </c>
      <c r="Y28" s="135">
        <f t="shared" si="3"/>
        <v>810.08</v>
      </c>
      <c r="Z28" s="135">
        <f t="shared" si="3"/>
        <v>1065.27</v>
      </c>
      <c r="AA28" s="134">
        <f t="shared" si="3"/>
        <v>13200</v>
      </c>
      <c r="AB28" s="22"/>
      <c r="AC28" s="401"/>
    </row>
    <row r="29" spans="1:29" s="49" customFormat="1" ht="36.75" customHeight="1">
      <c r="A29" s="481" t="str">
        <f>'1月 '!A28:B28</f>
        <v>去(110)年</v>
      </c>
      <c r="B29" s="482"/>
      <c r="C29" s="483" t="s">
        <v>77</v>
      </c>
      <c r="D29" s="483"/>
      <c r="E29" s="483"/>
      <c r="F29" s="484"/>
      <c r="G29" s="153"/>
      <c r="H29" s="43">
        <v>23</v>
      </c>
      <c r="I29" s="43">
        <v>0</v>
      </c>
      <c r="J29" s="43">
        <v>0</v>
      </c>
      <c r="K29" s="43">
        <v>302</v>
      </c>
      <c r="L29" s="43">
        <v>426</v>
      </c>
      <c r="M29" s="43">
        <v>0</v>
      </c>
      <c r="N29" s="43">
        <v>0</v>
      </c>
      <c r="O29" s="43">
        <v>0</v>
      </c>
      <c r="P29" s="43">
        <v>0</v>
      </c>
      <c r="Q29" s="43">
        <v>751</v>
      </c>
      <c r="R29" s="307">
        <v>97972.37</v>
      </c>
      <c r="S29" s="408">
        <v>103045.25</v>
      </c>
      <c r="T29" s="409">
        <v>896950</v>
      </c>
      <c r="U29" s="156"/>
      <c r="V29" s="157">
        <v>0</v>
      </c>
      <c r="W29" s="157">
        <v>56</v>
      </c>
      <c r="X29" s="157">
        <v>56</v>
      </c>
      <c r="Y29" s="408">
        <v>6554.24</v>
      </c>
      <c r="Z29" s="408">
        <v>16702.34</v>
      </c>
      <c r="AA29" s="410">
        <v>201600</v>
      </c>
      <c r="AB29" s="159"/>
      <c r="AC29" s="402"/>
    </row>
    <row r="30" spans="1:29" s="49" customFormat="1" ht="36.75" customHeight="1" thickBot="1">
      <c r="A30" s="475" t="str">
        <f>'1月 '!A29:E29</f>
        <v>110與111年同月推案增減率</v>
      </c>
      <c r="B30" s="476"/>
      <c r="C30" s="476"/>
      <c r="D30" s="476"/>
      <c r="E30" s="476"/>
      <c r="F30" s="476"/>
      <c r="G30" s="50"/>
      <c r="H30" s="50"/>
      <c r="I30" s="50"/>
      <c r="J30" s="50"/>
      <c r="K30" s="50"/>
      <c r="L30" s="50"/>
      <c r="M30" s="50"/>
      <c r="N30" s="50"/>
      <c r="O30" s="51"/>
      <c r="P30" s="477">
        <f>(Q26-Q29)/Q29</f>
        <v>0.33288948069241014</v>
      </c>
      <c r="Q30" s="478"/>
      <c r="R30" s="52"/>
      <c r="S30" s="52"/>
      <c r="T30" s="53">
        <f>(T26-T29)/T29</f>
        <v>0.21598193879257482</v>
      </c>
      <c r="U30" s="54"/>
      <c r="V30" s="477">
        <f>(X26-X29)/X29</f>
        <v>-0.8928571428571429</v>
      </c>
      <c r="W30" s="479"/>
      <c r="X30" s="480"/>
      <c r="Y30" s="52"/>
      <c r="Z30" s="52"/>
      <c r="AA30" s="55">
        <f>(AA26-AA29)/AA29</f>
        <v>-0.9345238095238095</v>
      </c>
      <c r="AB30" s="56"/>
      <c r="AC30" s="402"/>
    </row>
    <row r="31" spans="1:33" ht="15.75">
      <c r="A31" s="161"/>
      <c r="B31" s="161"/>
      <c r="C31" s="161"/>
      <c r="G31" s="41"/>
      <c r="T31" s="16"/>
      <c r="W31" s="42"/>
      <c r="AC31" s="400"/>
      <c r="AD31" s="16"/>
      <c r="AF31" s="15"/>
      <c r="AG31" s="15"/>
    </row>
    <row r="32" spans="1:6" ht="15.75">
      <c r="A32" s="489"/>
      <c r="B32" s="490"/>
      <c r="C32" s="490"/>
      <c r="D32" s="490"/>
      <c r="E32" s="490"/>
      <c r="F32" s="490"/>
    </row>
    <row r="33" ht="15.75">
      <c r="B33" s="58"/>
    </row>
  </sheetData>
  <sheetProtection/>
  <mergeCells count="35">
    <mergeCell ref="C29:F29"/>
    <mergeCell ref="F3:F5"/>
    <mergeCell ref="A26:F26"/>
    <mergeCell ref="H4:H5"/>
    <mergeCell ref="A1:Q1"/>
    <mergeCell ref="G3:G5"/>
    <mergeCell ref="C3:C5"/>
    <mergeCell ref="J4:P4"/>
    <mergeCell ref="Q4:Q5"/>
    <mergeCell ref="A3:A5"/>
    <mergeCell ref="AB2:AB5"/>
    <mergeCell ref="Z3:Z5"/>
    <mergeCell ref="A2:F2"/>
    <mergeCell ref="A32:F32"/>
    <mergeCell ref="W4:W5"/>
    <mergeCell ref="A30:F30"/>
    <mergeCell ref="P30:Q30"/>
    <mergeCell ref="V30:X30"/>
    <mergeCell ref="A29:B29"/>
    <mergeCell ref="Y3:Y5"/>
    <mergeCell ref="V3:X3"/>
    <mergeCell ref="H3:Q3"/>
    <mergeCell ref="AA3:AA5"/>
    <mergeCell ref="G2:T2"/>
    <mergeCell ref="U2:AA2"/>
    <mergeCell ref="S3:S5"/>
    <mergeCell ref="V4:V5"/>
    <mergeCell ref="X4:X5"/>
    <mergeCell ref="D3:D5"/>
    <mergeCell ref="R3:R5"/>
    <mergeCell ref="I4:I5"/>
    <mergeCell ref="B3:B5"/>
    <mergeCell ref="T3:T5"/>
    <mergeCell ref="U3:U5"/>
    <mergeCell ref="E3:E5"/>
  </mergeCells>
  <printOptions horizontalCentered="1"/>
  <pageMargins left="0.3937007874015748" right="0.3937007874015748" top="0.8661417322834646" bottom="0.8661417322834646" header="0.5118110236220472" footer="0.5118110236220472"/>
  <pageSetup fitToHeight="0" fitToWidth="1" horizontalDpi="600" verticalDpi="600" orientation="landscape" paperSize="9" scale="6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CC"/>
    <pageSetUpPr fitToPage="1"/>
  </sheetPr>
  <dimension ref="A1:AD32"/>
  <sheetViews>
    <sheetView zoomScale="70" zoomScaleNormal="70" zoomScaleSheetLayoutView="100" zoomScalePageLayoutView="0" workbookViewId="0" topLeftCell="A1">
      <selection activeCell="AB2" sqref="AB2:AB5"/>
    </sheetView>
  </sheetViews>
  <sheetFormatPr defaultColWidth="0" defaultRowHeight="16.5"/>
  <cols>
    <col min="1" max="1" width="4.125" style="16" customWidth="1"/>
    <col min="2" max="2" width="7.875" style="16" customWidth="1"/>
    <col min="3" max="3" width="6.75390625" style="41" customWidth="1"/>
    <col min="4" max="4" width="7.375" style="16" customWidth="1"/>
    <col min="5" max="5" width="7.25390625" style="16" customWidth="1"/>
    <col min="6" max="6" width="6.75390625" style="16" customWidth="1"/>
    <col min="7" max="7" width="5.25390625" style="16" customWidth="1"/>
    <col min="8" max="10" width="4.75390625" style="16" customWidth="1"/>
    <col min="11" max="13" width="5.25390625" style="16" customWidth="1"/>
    <col min="14" max="16" width="4.75390625" style="16" customWidth="1"/>
    <col min="17" max="17" width="7.625" style="16" customWidth="1"/>
    <col min="18" max="18" width="13.625" style="16" customWidth="1"/>
    <col min="19" max="19" width="13.25390625" style="16" customWidth="1"/>
    <col min="20" max="20" width="12.25390625" style="42" customWidth="1"/>
    <col min="21" max="24" width="4.75390625" style="16" customWidth="1"/>
    <col min="25" max="26" width="10.25390625" style="16" customWidth="1"/>
    <col min="27" max="27" width="10.625" style="16" customWidth="1"/>
    <col min="28" max="28" width="8.375" style="16" customWidth="1"/>
    <col min="29" max="29" width="7.875" style="15" bestFit="1" customWidth="1"/>
    <col min="30" max="30" width="7.375" style="15" customWidth="1"/>
    <col min="31" max="31" width="6.875" style="16" customWidth="1"/>
    <col min="32" max="32" width="6.75390625" style="16" customWidth="1"/>
    <col min="33" max="37" width="0" style="16" hidden="1" customWidth="1"/>
    <col min="38" max="16384" width="9.00390625" style="16" hidden="1" customWidth="1"/>
  </cols>
  <sheetData>
    <row r="1" spans="1:28" ht="42" customHeight="1" thickBot="1">
      <c r="A1" s="471" t="s">
        <v>110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292" t="str">
        <f>'1月 '!Q1</f>
        <v>111年</v>
      </c>
      <c r="S1" s="292" t="s">
        <v>328</v>
      </c>
      <c r="T1" s="291"/>
      <c r="U1" s="291"/>
      <c r="V1" s="291"/>
      <c r="W1" s="291"/>
      <c r="X1" s="291"/>
      <c r="Y1" s="291"/>
      <c r="Z1" s="291"/>
      <c r="AA1" s="291"/>
      <c r="AB1" s="291"/>
    </row>
    <row r="2" spans="1:28" ht="30" customHeight="1">
      <c r="A2" s="458" t="s">
        <v>1</v>
      </c>
      <c r="B2" s="459"/>
      <c r="C2" s="459"/>
      <c r="D2" s="459"/>
      <c r="E2" s="459"/>
      <c r="F2" s="460"/>
      <c r="G2" s="444" t="s">
        <v>2</v>
      </c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6"/>
      <c r="U2" s="493" t="s">
        <v>103</v>
      </c>
      <c r="V2" s="445"/>
      <c r="W2" s="445"/>
      <c r="X2" s="445"/>
      <c r="Y2" s="445"/>
      <c r="Z2" s="445"/>
      <c r="AA2" s="494"/>
      <c r="AB2" s="437" t="s">
        <v>44</v>
      </c>
    </row>
    <row r="3" spans="1:28" ht="20.25" customHeight="1">
      <c r="A3" s="486" t="s">
        <v>4</v>
      </c>
      <c r="B3" s="448" t="s">
        <v>86</v>
      </c>
      <c r="C3" s="468" t="s">
        <v>6</v>
      </c>
      <c r="D3" s="468" t="s">
        <v>45</v>
      </c>
      <c r="E3" s="448" t="s">
        <v>309</v>
      </c>
      <c r="F3" s="448" t="s">
        <v>85</v>
      </c>
      <c r="G3" s="451" t="s">
        <v>47</v>
      </c>
      <c r="H3" s="455" t="s">
        <v>48</v>
      </c>
      <c r="I3" s="456"/>
      <c r="J3" s="456"/>
      <c r="K3" s="456"/>
      <c r="L3" s="456"/>
      <c r="M3" s="456"/>
      <c r="N3" s="456"/>
      <c r="O3" s="456"/>
      <c r="P3" s="456"/>
      <c r="Q3" s="457"/>
      <c r="R3" s="448" t="s">
        <v>82</v>
      </c>
      <c r="S3" s="443" t="s">
        <v>54</v>
      </c>
      <c r="T3" s="440" t="s">
        <v>84</v>
      </c>
      <c r="U3" s="485" t="s">
        <v>51</v>
      </c>
      <c r="V3" s="454" t="s">
        <v>52</v>
      </c>
      <c r="W3" s="454"/>
      <c r="X3" s="454"/>
      <c r="Y3" s="443" t="s">
        <v>53</v>
      </c>
      <c r="Z3" s="443" t="s">
        <v>310</v>
      </c>
      <c r="AA3" s="464" t="s">
        <v>84</v>
      </c>
      <c r="AB3" s="438"/>
    </row>
    <row r="4" spans="1:28" ht="20.25" customHeight="1">
      <c r="A4" s="487"/>
      <c r="B4" s="449"/>
      <c r="C4" s="469"/>
      <c r="D4" s="469"/>
      <c r="E4" s="469"/>
      <c r="F4" s="449"/>
      <c r="G4" s="452"/>
      <c r="H4" s="451" t="s">
        <v>57</v>
      </c>
      <c r="I4" s="451" t="s">
        <v>58</v>
      </c>
      <c r="J4" s="465" t="s">
        <v>59</v>
      </c>
      <c r="K4" s="466"/>
      <c r="L4" s="466"/>
      <c r="M4" s="466"/>
      <c r="N4" s="466"/>
      <c r="O4" s="466"/>
      <c r="P4" s="467"/>
      <c r="Q4" s="451" t="s">
        <v>60</v>
      </c>
      <c r="R4" s="449"/>
      <c r="S4" s="443"/>
      <c r="T4" s="441"/>
      <c r="U4" s="485"/>
      <c r="V4" s="447" t="s">
        <v>61</v>
      </c>
      <c r="W4" s="447" t="s">
        <v>62</v>
      </c>
      <c r="X4" s="447" t="s">
        <v>60</v>
      </c>
      <c r="Y4" s="443"/>
      <c r="Z4" s="443"/>
      <c r="AA4" s="464"/>
      <c r="AB4" s="438"/>
    </row>
    <row r="5" spans="1:30" s="22" customFormat="1" ht="20.25" customHeight="1">
      <c r="A5" s="488"/>
      <c r="B5" s="450"/>
      <c r="C5" s="470"/>
      <c r="D5" s="470"/>
      <c r="E5" s="470"/>
      <c r="F5" s="450"/>
      <c r="G5" s="453"/>
      <c r="H5" s="453"/>
      <c r="I5" s="453"/>
      <c r="J5" s="18" t="s">
        <v>63</v>
      </c>
      <c r="K5" s="18" t="s">
        <v>64</v>
      </c>
      <c r="L5" s="18" t="s">
        <v>65</v>
      </c>
      <c r="M5" s="18" t="s">
        <v>66</v>
      </c>
      <c r="N5" s="18" t="s">
        <v>67</v>
      </c>
      <c r="O5" s="18" t="s">
        <v>68</v>
      </c>
      <c r="P5" s="19" t="s">
        <v>69</v>
      </c>
      <c r="Q5" s="453"/>
      <c r="R5" s="450"/>
      <c r="S5" s="443"/>
      <c r="T5" s="442"/>
      <c r="U5" s="485"/>
      <c r="V5" s="447"/>
      <c r="W5" s="447"/>
      <c r="X5" s="447"/>
      <c r="Y5" s="443"/>
      <c r="Z5" s="443"/>
      <c r="AA5" s="464"/>
      <c r="AB5" s="439"/>
      <c r="AC5" s="21"/>
      <c r="AD5" s="21"/>
    </row>
    <row r="6" spans="1:30" ht="35.25" customHeight="1">
      <c r="A6" s="23">
        <v>1</v>
      </c>
      <c r="B6" s="83" t="s">
        <v>311</v>
      </c>
      <c r="C6" s="327" t="s">
        <v>121</v>
      </c>
      <c r="D6" s="83" t="s">
        <v>312</v>
      </c>
      <c r="E6" s="407" t="s">
        <v>313</v>
      </c>
      <c r="F6" s="24" t="s">
        <v>123</v>
      </c>
      <c r="G6" s="26" t="s">
        <v>124</v>
      </c>
      <c r="H6" s="27">
        <v>4</v>
      </c>
      <c r="I6" s="27">
        <v>0</v>
      </c>
      <c r="J6" s="27">
        <v>0</v>
      </c>
      <c r="K6" s="27">
        <v>42</v>
      </c>
      <c r="L6" s="27">
        <v>56</v>
      </c>
      <c r="M6" s="27">
        <v>0</v>
      </c>
      <c r="N6" s="27">
        <v>0</v>
      </c>
      <c r="O6" s="27">
        <v>0</v>
      </c>
      <c r="P6" s="28">
        <v>0</v>
      </c>
      <c r="Q6" s="27">
        <v>102</v>
      </c>
      <c r="R6" s="29">
        <v>13573.66</v>
      </c>
      <c r="S6" s="32">
        <v>14112.25</v>
      </c>
      <c r="T6" s="30">
        <v>150000</v>
      </c>
      <c r="U6" s="31"/>
      <c r="V6" s="27"/>
      <c r="W6" s="27"/>
      <c r="X6" s="27">
        <v>0</v>
      </c>
      <c r="Y6" s="32"/>
      <c r="Z6" s="32"/>
      <c r="AA6" s="33"/>
      <c r="AB6" s="34"/>
      <c r="AC6" s="239">
        <v>35.13739967723371</v>
      </c>
      <c r="AD6" s="35"/>
    </row>
    <row r="7" spans="1:30" ht="35.25" customHeight="1">
      <c r="A7" s="23">
        <v>2</v>
      </c>
      <c r="B7" s="83" t="s">
        <v>314</v>
      </c>
      <c r="C7" s="327" t="s">
        <v>121</v>
      </c>
      <c r="D7" s="65" t="s">
        <v>315</v>
      </c>
      <c r="E7" s="407" t="s">
        <v>316</v>
      </c>
      <c r="F7" s="24" t="s">
        <v>130</v>
      </c>
      <c r="G7" s="280"/>
      <c r="H7" s="27"/>
      <c r="I7" s="27"/>
      <c r="J7" s="27"/>
      <c r="K7" s="27"/>
      <c r="L7" s="27"/>
      <c r="M7" s="27"/>
      <c r="N7" s="27"/>
      <c r="O7" s="27"/>
      <c r="P7" s="28"/>
      <c r="Q7" s="27">
        <v>0</v>
      </c>
      <c r="R7" s="29"/>
      <c r="S7" s="32"/>
      <c r="T7" s="30"/>
      <c r="U7" s="31">
        <v>4</v>
      </c>
      <c r="V7" s="27">
        <v>0</v>
      </c>
      <c r="W7" s="27">
        <v>1</v>
      </c>
      <c r="X7" s="27">
        <v>1</v>
      </c>
      <c r="Y7" s="32">
        <v>118</v>
      </c>
      <c r="Z7" s="32">
        <v>258.16</v>
      </c>
      <c r="AA7" s="33">
        <v>2000</v>
      </c>
      <c r="AB7" s="57"/>
      <c r="AC7" s="278">
        <v>2000</v>
      </c>
      <c r="AD7" s="35"/>
    </row>
    <row r="8" spans="1:30" ht="35.25" customHeight="1">
      <c r="A8" s="23">
        <v>3</v>
      </c>
      <c r="B8" s="83" t="s">
        <v>317</v>
      </c>
      <c r="C8" s="327" t="s">
        <v>182</v>
      </c>
      <c r="D8" s="17" t="s">
        <v>318</v>
      </c>
      <c r="E8" s="407" t="s">
        <v>319</v>
      </c>
      <c r="F8" s="24" t="s">
        <v>123</v>
      </c>
      <c r="G8" s="26"/>
      <c r="H8" s="27"/>
      <c r="I8" s="27"/>
      <c r="J8" s="27"/>
      <c r="K8" s="27"/>
      <c r="L8" s="27"/>
      <c r="M8" s="27"/>
      <c r="N8" s="27"/>
      <c r="O8" s="27"/>
      <c r="P8" s="28"/>
      <c r="Q8" s="27">
        <v>0</v>
      </c>
      <c r="R8" s="29"/>
      <c r="S8" s="32"/>
      <c r="T8" s="30"/>
      <c r="U8" s="31">
        <v>4</v>
      </c>
      <c r="V8" s="27">
        <v>0</v>
      </c>
      <c r="W8" s="27">
        <v>4</v>
      </c>
      <c r="X8" s="27">
        <v>4</v>
      </c>
      <c r="Y8" s="32">
        <v>415.99</v>
      </c>
      <c r="Z8" s="32">
        <v>1301.23</v>
      </c>
      <c r="AA8" s="33">
        <v>25000</v>
      </c>
      <c r="AB8" s="34"/>
      <c r="AC8" s="278">
        <v>6250</v>
      </c>
      <c r="AD8" s="35"/>
    </row>
    <row r="9" spans="1:30" ht="35.25" customHeight="1">
      <c r="A9" s="23">
        <v>4</v>
      </c>
      <c r="B9" s="83" t="s">
        <v>220</v>
      </c>
      <c r="C9" s="327" t="s">
        <v>144</v>
      </c>
      <c r="D9" s="17" t="s">
        <v>320</v>
      </c>
      <c r="E9" s="411" t="s">
        <v>321</v>
      </c>
      <c r="F9" s="24" t="s">
        <v>127</v>
      </c>
      <c r="G9" s="280"/>
      <c r="H9" s="27"/>
      <c r="I9" s="27"/>
      <c r="J9" s="27"/>
      <c r="K9" s="27"/>
      <c r="L9" s="27"/>
      <c r="M9" s="27"/>
      <c r="N9" s="27"/>
      <c r="O9" s="27"/>
      <c r="P9" s="28"/>
      <c r="Q9" s="27">
        <v>0</v>
      </c>
      <c r="R9" s="29"/>
      <c r="S9" s="32"/>
      <c r="T9" s="30"/>
      <c r="U9" s="31">
        <v>5</v>
      </c>
      <c r="V9" s="27">
        <v>0</v>
      </c>
      <c r="W9" s="27">
        <v>4</v>
      </c>
      <c r="X9" s="27">
        <v>4</v>
      </c>
      <c r="Y9" s="32">
        <v>413.57</v>
      </c>
      <c r="Z9" s="32">
        <v>1303.22</v>
      </c>
      <c r="AA9" s="33">
        <v>13800</v>
      </c>
      <c r="AB9" s="34"/>
      <c r="AC9" s="278">
        <v>3450</v>
      </c>
      <c r="AD9" s="35"/>
    </row>
    <row r="10" spans="1:30" ht="35.25" customHeight="1" hidden="1">
      <c r="A10" s="23"/>
      <c r="B10" s="24"/>
      <c r="C10" s="25"/>
      <c r="D10" s="61"/>
      <c r="E10" s="61"/>
      <c r="F10" s="24"/>
      <c r="G10" s="26"/>
      <c r="H10" s="27"/>
      <c r="I10" s="27"/>
      <c r="J10" s="27"/>
      <c r="K10" s="27"/>
      <c r="L10" s="27"/>
      <c r="M10" s="27"/>
      <c r="N10" s="27"/>
      <c r="O10" s="27"/>
      <c r="P10" s="28"/>
      <c r="Q10" s="27"/>
      <c r="R10" s="29"/>
      <c r="S10" s="32"/>
      <c r="T10" s="30"/>
      <c r="U10" s="31"/>
      <c r="V10" s="27"/>
      <c r="W10" s="27"/>
      <c r="X10" s="27"/>
      <c r="Y10" s="32"/>
      <c r="Z10" s="32"/>
      <c r="AA10" s="33"/>
      <c r="AB10" s="34"/>
      <c r="AC10" s="36"/>
      <c r="AD10" s="35"/>
    </row>
    <row r="11" spans="1:30" ht="35.25" customHeight="1" hidden="1">
      <c r="A11" s="23"/>
      <c r="B11" s="24"/>
      <c r="C11" s="25"/>
      <c r="D11" s="281"/>
      <c r="E11" s="281"/>
      <c r="F11" s="24"/>
      <c r="G11" s="26"/>
      <c r="H11" s="27"/>
      <c r="I11" s="27"/>
      <c r="J11" s="27"/>
      <c r="K11" s="27"/>
      <c r="L11" s="27"/>
      <c r="M11" s="27"/>
      <c r="N11" s="27"/>
      <c r="O11" s="27"/>
      <c r="P11" s="28"/>
      <c r="Q11" s="27"/>
      <c r="R11" s="29"/>
      <c r="S11" s="32"/>
      <c r="T11" s="30"/>
      <c r="U11" s="31"/>
      <c r="V11" s="27"/>
      <c r="W11" s="27"/>
      <c r="X11" s="27"/>
      <c r="Y11" s="32"/>
      <c r="Z11" s="32"/>
      <c r="AA11" s="33"/>
      <c r="AB11" s="34"/>
      <c r="AC11" s="36"/>
      <c r="AD11" s="35"/>
    </row>
    <row r="12" spans="1:30" ht="35.25" customHeight="1" hidden="1">
      <c r="A12" s="23"/>
      <c r="B12" s="24"/>
      <c r="C12" s="25"/>
      <c r="D12" s="61"/>
      <c r="E12" s="61"/>
      <c r="F12" s="24"/>
      <c r="G12" s="280"/>
      <c r="H12" s="27"/>
      <c r="I12" s="27"/>
      <c r="J12" s="27"/>
      <c r="K12" s="27"/>
      <c r="L12" s="27"/>
      <c r="M12" s="27"/>
      <c r="N12" s="27"/>
      <c r="O12" s="27"/>
      <c r="P12" s="28"/>
      <c r="Q12" s="27"/>
      <c r="R12" s="29"/>
      <c r="S12" s="32"/>
      <c r="T12" s="30"/>
      <c r="U12" s="31"/>
      <c r="V12" s="27"/>
      <c r="W12" s="27"/>
      <c r="X12" s="27"/>
      <c r="Y12" s="32"/>
      <c r="Z12" s="32"/>
      <c r="AA12" s="33"/>
      <c r="AB12" s="34"/>
      <c r="AC12" s="14"/>
      <c r="AD12" s="35"/>
    </row>
    <row r="13" spans="1:30" ht="35.25" customHeight="1" hidden="1">
      <c r="A13" s="23"/>
      <c r="B13" s="24"/>
      <c r="C13" s="25"/>
      <c r="D13" s="24"/>
      <c r="E13" s="24"/>
      <c r="F13" s="24"/>
      <c r="G13" s="280"/>
      <c r="H13" s="27"/>
      <c r="I13" s="27"/>
      <c r="J13" s="27"/>
      <c r="K13" s="27"/>
      <c r="L13" s="27"/>
      <c r="M13" s="27"/>
      <c r="N13" s="27"/>
      <c r="O13" s="27"/>
      <c r="P13" s="28"/>
      <c r="Q13" s="99"/>
      <c r="R13" s="29"/>
      <c r="S13" s="32"/>
      <c r="T13" s="30"/>
      <c r="U13" s="31"/>
      <c r="V13" s="27"/>
      <c r="W13" s="27"/>
      <c r="X13" s="27"/>
      <c r="Y13" s="32"/>
      <c r="Z13" s="32"/>
      <c r="AA13" s="33"/>
      <c r="AB13" s="34"/>
      <c r="AC13" s="14"/>
      <c r="AD13" s="35"/>
    </row>
    <row r="14" spans="1:30" ht="35.25" customHeight="1" hidden="1">
      <c r="A14" s="23"/>
      <c r="B14" s="24"/>
      <c r="C14" s="25"/>
      <c r="D14" s="61"/>
      <c r="E14" s="61"/>
      <c r="F14" s="17"/>
      <c r="G14" s="26"/>
      <c r="H14" s="27"/>
      <c r="I14" s="27"/>
      <c r="J14" s="27"/>
      <c r="K14" s="27"/>
      <c r="L14" s="27"/>
      <c r="M14" s="27"/>
      <c r="N14" s="27"/>
      <c r="O14" s="27"/>
      <c r="P14" s="28"/>
      <c r="Q14" s="27"/>
      <c r="R14" s="29"/>
      <c r="S14" s="32"/>
      <c r="T14" s="30"/>
      <c r="U14" s="31"/>
      <c r="V14" s="27"/>
      <c r="W14" s="27"/>
      <c r="X14" s="27"/>
      <c r="Y14" s="32"/>
      <c r="Z14" s="32"/>
      <c r="AA14" s="33"/>
      <c r="AB14" s="34"/>
      <c r="AC14" s="14"/>
      <c r="AD14" s="35"/>
    </row>
    <row r="15" spans="1:30" ht="35.25" customHeight="1" hidden="1">
      <c r="A15" s="23"/>
      <c r="B15" s="24"/>
      <c r="C15" s="25"/>
      <c r="D15" s="61"/>
      <c r="E15" s="61"/>
      <c r="F15" s="24"/>
      <c r="G15" s="26"/>
      <c r="H15" s="27"/>
      <c r="I15" s="27"/>
      <c r="J15" s="27"/>
      <c r="K15" s="27"/>
      <c r="L15" s="27"/>
      <c r="M15" s="27"/>
      <c r="N15" s="27"/>
      <c r="O15" s="27"/>
      <c r="P15" s="28"/>
      <c r="Q15" s="27"/>
      <c r="R15" s="29"/>
      <c r="S15" s="32"/>
      <c r="T15" s="30"/>
      <c r="U15" s="31"/>
      <c r="V15" s="27"/>
      <c r="W15" s="27"/>
      <c r="X15" s="27"/>
      <c r="Y15" s="32"/>
      <c r="Z15" s="32"/>
      <c r="AA15" s="33"/>
      <c r="AB15" s="34"/>
      <c r="AC15" s="36"/>
      <c r="AD15" s="35"/>
    </row>
    <row r="16" spans="1:30" ht="35.25" customHeight="1" hidden="1">
      <c r="A16" s="23">
        <v>12</v>
      </c>
      <c r="B16" s="24"/>
      <c r="C16" s="25"/>
      <c r="D16" s="24"/>
      <c r="E16" s="24"/>
      <c r="F16" s="24"/>
      <c r="G16" s="26"/>
      <c r="H16" s="27"/>
      <c r="I16" s="27"/>
      <c r="J16" s="27"/>
      <c r="K16" s="27"/>
      <c r="L16" s="27"/>
      <c r="M16" s="27"/>
      <c r="N16" s="27"/>
      <c r="O16" s="27"/>
      <c r="P16" s="28"/>
      <c r="Q16" s="27">
        <v>0</v>
      </c>
      <c r="R16" s="29"/>
      <c r="S16" s="32"/>
      <c r="T16" s="30"/>
      <c r="U16" s="31"/>
      <c r="V16" s="27"/>
      <c r="W16" s="27"/>
      <c r="X16" s="27">
        <v>0</v>
      </c>
      <c r="Y16" s="32"/>
      <c r="Z16" s="32"/>
      <c r="AA16" s="33"/>
      <c r="AB16" s="34"/>
      <c r="AC16" s="35" t="e">
        <v>#DIV/0!</v>
      </c>
      <c r="AD16" s="35"/>
    </row>
    <row r="17" spans="1:30" ht="35.25" customHeight="1" hidden="1">
      <c r="A17" s="23">
        <v>13</v>
      </c>
      <c r="B17" s="24"/>
      <c r="C17" s="25"/>
      <c r="D17" s="24"/>
      <c r="E17" s="24"/>
      <c r="F17" s="24"/>
      <c r="G17" s="26"/>
      <c r="H17" s="27"/>
      <c r="I17" s="27"/>
      <c r="J17" s="27"/>
      <c r="K17" s="27"/>
      <c r="L17" s="27"/>
      <c r="M17" s="27"/>
      <c r="N17" s="27"/>
      <c r="O17" s="27"/>
      <c r="P17" s="28"/>
      <c r="Q17" s="27">
        <v>0</v>
      </c>
      <c r="R17" s="29"/>
      <c r="S17" s="32"/>
      <c r="T17" s="30"/>
      <c r="U17" s="31"/>
      <c r="V17" s="27"/>
      <c r="W17" s="27"/>
      <c r="X17" s="27">
        <v>0</v>
      </c>
      <c r="Y17" s="32"/>
      <c r="Z17" s="32"/>
      <c r="AA17" s="33"/>
      <c r="AB17" s="34"/>
      <c r="AC17" s="15" t="e">
        <v>#DIV/0!</v>
      </c>
      <c r="AD17" s="35"/>
    </row>
    <row r="18" spans="1:30" ht="35.25" customHeight="1" hidden="1">
      <c r="A18" s="23">
        <v>14</v>
      </c>
      <c r="B18" s="24"/>
      <c r="C18" s="25"/>
      <c r="D18" s="24"/>
      <c r="E18" s="24"/>
      <c r="F18" s="24"/>
      <c r="G18" s="26"/>
      <c r="H18" s="27"/>
      <c r="I18" s="27"/>
      <c r="J18" s="27"/>
      <c r="K18" s="27"/>
      <c r="L18" s="27"/>
      <c r="M18" s="27"/>
      <c r="N18" s="27"/>
      <c r="O18" s="27"/>
      <c r="P18" s="28"/>
      <c r="Q18" s="27">
        <v>0</v>
      </c>
      <c r="R18" s="29"/>
      <c r="S18" s="32"/>
      <c r="T18" s="30"/>
      <c r="U18" s="31"/>
      <c r="V18" s="27"/>
      <c r="W18" s="27"/>
      <c r="X18" s="27">
        <v>0</v>
      </c>
      <c r="Y18" s="32"/>
      <c r="Z18" s="32"/>
      <c r="AA18" s="33"/>
      <c r="AB18" s="34"/>
      <c r="AC18" s="35" t="e">
        <v>#DIV/0!</v>
      </c>
      <c r="AD18" s="35"/>
    </row>
    <row r="19" spans="1:30" ht="35.25" customHeight="1" hidden="1">
      <c r="A19" s="23">
        <v>15</v>
      </c>
      <c r="B19" s="24"/>
      <c r="C19" s="25"/>
      <c r="D19" s="17"/>
      <c r="E19" s="17"/>
      <c r="F19" s="24"/>
      <c r="G19" s="26"/>
      <c r="H19" s="27"/>
      <c r="I19" s="27"/>
      <c r="J19" s="27"/>
      <c r="K19" s="27"/>
      <c r="L19" s="27"/>
      <c r="M19" s="27"/>
      <c r="N19" s="27"/>
      <c r="O19" s="27"/>
      <c r="P19" s="28"/>
      <c r="Q19" s="27">
        <v>0</v>
      </c>
      <c r="R19" s="29"/>
      <c r="S19" s="32"/>
      <c r="T19" s="30"/>
      <c r="U19" s="31"/>
      <c r="V19" s="27"/>
      <c r="W19" s="27"/>
      <c r="X19" s="27">
        <v>0</v>
      </c>
      <c r="Y19" s="32"/>
      <c r="Z19" s="32"/>
      <c r="AA19" s="33"/>
      <c r="AB19" s="34"/>
      <c r="AC19" s="35" t="e">
        <v>#DIV/0!</v>
      </c>
      <c r="AD19" s="35"/>
    </row>
    <row r="20" spans="1:30" ht="35.25" customHeight="1" hidden="1">
      <c r="A20" s="23">
        <v>16</v>
      </c>
      <c r="B20" s="24"/>
      <c r="C20" s="25"/>
      <c r="D20" s="17"/>
      <c r="E20" s="17"/>
      <c r="F20" s="24"/>
      <c r="G20" s="26"/>
      <c r="H20" s="27"/>
      <c r="I20" s="27"/>
      <c r="J20" s="27"/>
      <c r="K20" s="27"/>
      <c r="L20" s="27"/>
      <c r="M20" s="59"/>
      <c r="N20" s="27"/>
      <c r="O20" s="27"/>
      <c r="P20" s="28"/>
      <c r="Q20" s="27">
        <v>0</v>
      </c>
      <c r="R20" s="29"/>
      <c r="S20" s="32"/>
      <c r="T20" s="30"/>
      <c r="U20" s="31"/>
      <c r="V20" s="27"/>
      <c r="W20" s="27"/>
      <c r="X20" s="27">
        <v>0</v>
      </c>
      <c r="Y20" s="32"/>
      <c r="Z20" s="32"/>
      <c r="AA20" s="33"/>
      <c r="AB20" s="34"/>
      <c r="AC20" s="15" t="e">
        <v>#DIV/0!</v>
      </c>
      <c r="AD20" s="35"/>
    </row>
    <row r="21" spans="1:30" ht="35.25" customHeight="1" hidden="1">
      <c r="A21" s="23">
        <v>17</v>
      </c>
      <c r="B21" s="24"/>
      <c r="C21" s="25"/>
      <c r="D21" s="17"/>
      <c r="E21" s="17"/>
      <c r="F21" s="24"/>
      <c r="G21" s="26"/>
      <c r="H21" s="27"/>
      <c r="I21" s="27"/>
      <c r="J21" s="27"/>
      <c r="K21" s="27"/>
      <c r="L21" s="27"/>
      <c r="M21" s="27"/>
      <c r="N21" s="27"/>
      <c r="O21" s="27"/>
      <c r="P21" s="28"/>
      <c r="Q21" s="27">
        <v>0</v>
      </c>
      <c r="R21" s="29"/>
      <c r="S21" s="32"/>
      <c r="T21" s="30"/>
      <c r="U21" s="31"/>
      <c r="V21" s="27"/>
      <c r="W21" s="27"/>
      <c r="X21" s="27">
        <v>0</v>
      </c>
      <c r="Y21" s="32"/>
      <c r="Z21" s="32"/>
      <c r="AA21" s="33"/>
      <c r="AB21" s="34"/>
      <c r="AC21" s="35" t="e">
        <v>#DIV/0!</v>
      </c>
      <c r="AD21" s="35"/>
    </row>
    <row r="22" spans="1:30" ht="35.25" customHeight="1" hidden="1">
      <c r="A22" s="23">
        <v>18</v>
      </c>
      <c r="B22" s="24"/>
      <c r="C22" s="25"/>
      <c r="D22" s="17"/>
      <c r="E22" s="17"/>
      <c r="F22" s="24"/>
      <c r="G22" s="26"/>
      <c r="H22" s="27"/>
      <c r="I22" s="27"/>
      <c r="J22" s="27"/>
      <c r="K22" s="27"/>
      <c r="L22" s="27"/>
      <c r="M22" s="27"/>
      <c r="N22" s="27"/>
      <c r="O22" s="27"/>
      <c r="P22" s="28"/>
      <c r="Q22" s="27">
        <v>0</v>
      </c>
      <c r="R22" s="29"/>
      <c r="S22" s="32"/>
      <c r="T22" s="30"/>
      <c r="U22" s="31"/>
      <c r="V22" s="27"/>
      <c r="W22" s="27"/>
      <c r="X22" s="27">
        <v>0</v>
      </c>
      <c r="Y22" s="32"/>
      <c r="Z22" s="32"/>
      <c r="AA22" s="33"/>
      <c r="AB22" s="34"/>
      <c r="AC22" s="35" t="e">
        <v>#DIV/0!</v>
      </c>
      <c r="AD22" s="35"/>
    </row>
    <row r="23" spans="1:30" ht="35.25" customHeight="1" hidden="1">
      <c r="A23" s="23">
        <v>19</v>
      </c>
      <c r="B23" s="24"/>
      <c r="C23" s="25"/>
      <c r="D23" s="17"/>
      <c r="E23" s="17"/>
      <c r="F23" s="24"/>
      <c r="G23" s="26"/>
      <c r="H23" s="27"/>
      <c r="I23" s="27"/>
      <c r="J23" s="27"/>
      <c r="K23" s="27"/>
      <c r="L23" s="27"/>
      <c r="M23" s="27"/>
      <c r="N23" s="27"/>
      <c r="O23" s="27"/>
      <c r="P23" s="28"/>
      <c r="Q23" s="27">
        <v>0</v>
      </c>
      <c r="R23" s="29"/>
      <c r="S23" s="32"/>
      <c r="T23" s="30"/>
      <c r="U23" s="31"/>
      <c r="V23" s="27"/>
      <c r="W23" s="27"/>
      <c r="X23" s="27">
        <v>0</v>
      </c>
      <c r="Y23" s="32"/>
      <c r="Z23" s="32"/>
      <c r="AA23" s="33"/>
      <c r="AB23" s="34"/>
      <c r="AC23" s="35" t="e">
        <v>#DIV/0!</v>
      </c>
      <c r="AD23" s="35"/>
    </row>
    <row r="24" spans="1:30" ht="35.25" customHeight="1" hidden="1">
      <c r="A24" s="23">
        <v>20</v>
      </c>
      <c r="B24" s="24"/>
      <c r="C24" s="25"/>
      <c r="D24" s="17"/>
      <c r="E24" s="17"/>
      <c r="F24" s="24"/>
      <c r="G24" s="26"/>
      <c r="H24" s="27"/>
      <c r="I24" s="27"/>
      <c r="J24" s="27"/>
      <c r="K24" s="27"/>
      <c r="L24" s="27"/>
      <c r="M24" s="27"/>
      <c r="N24" s="27"/>
      <c r="O24" s="27"/>
      <c r="P24" s="28"/>
      <c r="Q24" s="27">
        <v>0</v>
      </c>
      <c r="R24" s="29"/>
      <c r="S24" s="32"/>
      <c r="T24" s="30"/>
      <c r="U24" s="31"/>
      <c r="V24" s="27"/>
      <c r="W24" s="27"/>
      <c r="X24" s="27">
        <v>0</v>
      </c>
      <c r="Y24" s="32"/>
      <c r="Z24" s="32"/>
      <c r="AA24" s="33"/>
      <c r="AB24" s="34"/>
      <c r="AC24" s="35" t="e">
        <v>#DIV/0!</v>
      </c>
      <c r="AD24" s="35"/>
    </row>
    <row r="25" spans="1:28" ht="35.25" customHeight="1" thickBot="1">
      <c r="A25" s="545" t="s">
        <v>40</v>
      </c>
      <c r="B25" s="546"/>
      <c r="C25" s="546"/>
      <c r="D25" s="546"/>
      <c r="E25" s="546"/>
      <c r="F25" s="547"/>
      <c r="G25" s="356"/>
      <c r="H25" s="356">
        <f aca="true" t="shared" si="0" ref="H25:T25">SUM(H6:H24)</f>
        <v>4</v>
      </c>
      <c r="I25" s="356">
        <f t="shared" si="0"/>
        <v>0</v>
      </c>
      <c r="J25" s="356">
        <f t="shared" si="0"/>
        <v>0</v>
      </c>
      <c r="K25" s="356">
        <f t="shared" si="0"/>
        <v>42</v>
      </c>
      <c r="L25" s="356">
        <f t="shared" si="0"/>
        <v>56</v>
      </c>
      <c r="M25" s="356">
        <f t="shared" si="0"/>
        <v>0</v>
      </c>
      <c r="N25" s="356">
        <f t="shared" si="0"/>
        <v>0</v>
      </c>
      <c r="O25" s="356">
        <f t="shared" si="0"/>
        <v>0</v>
      </c>
      <c r="P25" s="356">
        <f t="shared" si="0"/>
        <v>0</v>
      </c>
      <c r="Q25" s="356">
        <f t="shared" si="0"/>
        <v>102</v>
      </c>
      <c r="R25" s="358">
        <f t="shared" si="0"/>
        <v>13573.66</v>
      </c>
      <c r="S25" s="358">
        <f t="shared" si="0"/>
        <v>14112.25</v>
      </c>
      <c r="T25" s="359">
        <f t="shared" si="0"/>
        <v>150000</v>
      </c>
      <c r="U25" s="360"/>
      <c r="V25" s="361">
        <f aca="true" t="shared" si="1" ref="V25:AA25">SUM(V6:V24)</f>
        <v>0</v>
      </c>
      <c r="W25" s="361">
        <f t="shared" si="1"/>
        <v>9</v>
      </c>
      <c r="X25" s="361">
        <f t="shared" si="1"/>
        <v>9</v>
      </c>
      <c r="Y25" s="358">
        <f t="shared" si="1"/>
        <v>947.56</v>
      </c>
      <c r="Z25" s="358">
        <f t="shared" si="1"/>
        <v>2862.61</v>
      </c>
      <c r="AA25" s="362">
        <f t="shared" si="1"/>
        <v>40800</v>
      </c>
      <c r="AB25" s="413"/>
    </row>
    <row r="26" spans="1:28" ht="35.25" customHeight="1" thickBot="1">
      <c r="A26" s="412" t="s">
        <v>327</v>
      </c>
      <c r="B26" s="335" t="s">
        <v>322</v>
      </c>
      <c r="C26" s="414" t="s">
        <v>152</v>
      </c>
      <c r="D26" s="415" t="s">
        <v>323</v>
      </c>
      <c r="E26" s="416" t="s">
        <v>324</v>
      </c>
      <c r="F26" s="276" t="s">
        <v>222</v>
      </c>
      <c r="G26" s="213" t="s">
        <v>325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0</v>
      </c>
      <c r="N26" s="213">
        <v>0</v>
      </c>
      <c r="O26" s="213">
        <v>0</v>
      </c>
      <c r="P26" s="213">
        <v>0</v>
      </c>
      <c r="Q26" s="213">
        <v>0</v>
      </c>
      <c r="R26" s="214">
        <v>0</v>
      </c>
      <c r="S26" s="214">
        <v>0</v>
      </c>
      <c r="T26" s="288">
        <v>0</v>
      </c>
      <c r="U26" s="405"/>
      <c r="V26" s="277"/>
      <c r="W26" s="277"/>
      <c r="X26" s="277"/>
      <c r="Y26" s="214"/>
      <c r="Z26" s="214"/>
      <c r="AA26" s="215"/>
      <c r="AB26" s="417" t="s">
        <v>326</v>
      </c>
    </row>
    <row r="27" spans="2:30" s="127" customFormat="1" ht="23.25" customHeight="1" hidden="1" thickBot="1">
      <c r="B27" s="127">
        <f>COUNTIF(B6:B24,"*")</f>
        <v>4</v>
      </c>
      <c r="G27" s="127">
        <f>COUNTIF(G6:G24,"*")</f>
        <v>1</v>
      </c>
      <c r="H27" s="127">
        <f>SUM(H25)</f>
        <v>4</v>
      </c>
      <c r="I27" s="127">
        <f aca="true" t="shared" si="2" ref="I27:P27">SUM(I25)</f>
        <v>0</v>
      </c>
      <c r="J27" s="127">
        <f t="shared" si="2"/>
        <v>0</v>
      </c>
      <c r="K27" s="127">
        <f t="shared" si="2"/>
        <v>42</v>
      </c>
      <c r="L27" s="127">
        <f t="shared" si="2"/>
        <v>56</v>
      </c>
      <c r="M27" s="127">
        <f t="shared" si="2"/>
        <v>0</v>
      </c>
      <c r="N27" s="127">
        <f t="shared" si="2"/>
        <v>0</v>
      </c>
      <c r="O27" s="127">
        <f t="shared" si="2"/>
        <v>0</v>
      </c>
      <c r="P27" s="127">
        <f t="shared" si="2"/>
        <v>0</v>
      </c>
      <c r="Q27" s="127">
        <f>SUM(H27:P27)</f>
        <v>102</v>
      </c>
      <c r="R27" s="185">
        <f>SUM(R25)</f>
        <v>13573.66</v>
      </c>
      <c r="S27" s="135">
        <f>SUM(S25)</f>
        <v>14112.25</v>
      </c>
      <c r="T27" s="186">
        <f>SUM(T25)</f>
        <v>150000</v>
      </c>
      <c r="U27" s="133">
        <f>COUNTIF(U6:U24,"&gt;0")+COUNTIF(U6:U24,"*")</f>
        <v>3</v>
      </c>
      <c r="V27" s="134">
        <f>SUM(V25)</f>
        <v>0</v>
      </c>
      <c r="W27" s="134">
        <f>SUM(W25)</f>
        <v>9</v>
      </c>
      <c r="X27" s="134">
        <f>SUM(V27:W27)</f>
        <v>9</v>
      </c>
      <c r="Y27" s="135">
        <f>SUM(Y25)</f>
        <v>947.56</v>
      </c>
      <c r="Z27" s="135">
        <f>SUM(Z25)</f>
        <v>2862.61</v>
      </c>
      <c r="AA27" s="134">
        <f>SUM(AA25)</f>
        <v>40800</v>
      </c>
      <c r="AB27" s="133"/>
      <c r="AC27" s="187"/>
      <c r="AD27" s="188"/>
    </row>
    <row r="28" spans="1:29" s="49" customFormat="1" ht="35.25" customHeight="1">
      <c r="A28" s="481" t="str">
        <f>'1月 '!A28:B28</f>
        <v>去(110)年</v>
      </c>
      <c r="B28" s="482"/>
      <c r="C28" s="483" t="s">
        <v>78</v>
      </c>
      <c r="D28" s="483"/>
      <c r="E28" s="483"/>
      <c r="F28" s="484"/>
      <c r="G28" s="43"/>
      <c r="H28" s="43">
        <v>3</v>
      </c>
      <c r="I28" s="43">
        <v>0</v>
      </c>
      <c r="J28" s="43">
        <v>2</v>
      </c>
      <c r="K28" s="43">
        <v>363</v>
      </c>
      <c r="L28" s="43">
        <v>664</v>
      </c>
      <c r="M28" s="43">
        <v>44</v>
      </c>
      <c r="N28" s="43">
        <v>0</v>
      </c>
      <c r="O28" s="43">
        <v>0</v>
      </c>
      <c r="P28" s="43">
        <v>0</v>
      </c>
      <c r="Q28" s="334">
        <v>1076</v>
      </c>
      <c r="R28" s="307">
        <v>132530.13999999998</v>
      </c>
      <c r="S28" s="307">
        <v>136434.18000000002</v>
      </c>
      <c r="T28" s="409">
        <v>1173050</v>
      </c>
      <c r="U28" s="46"/>
      <c r="V28" s="43">
        <v>0</v>
      </c>
      <c r="W28" s="43">
        <v>18</v>
      </c>
      <c r="X28" s="43">
        <v>18</v>
      </c>
      <c r="Y28" s="307">
        <v>1105.69</v>
      </c>
      <c r="Z28" s="307">
        <v>4461.28</v>
      </c>
      <c r="AA28" s="418">
        <v>50000</v>
      </c>
      <c r="AB28" s="48"/>
      <c r="AC28" s="160"/>
    </row>
    <row r="29" spans="1:29" s="49" customFormat="1" ht="35.25" customHeight="1" thickBot="1">
      <c r="A29" s="475" t="str">
        <f>'1月 '!A29:E29</f>
        <v>110與111年同月推案增減率</v>
      </c>
      <c r="B29" s="476"/>
      <c r="C29" s="476"/>
      <c r="D29" s="476"/>
      <c r="E29" s="476"/>
      <c r="F29" s="476"/>
      <c r="G29" s="50"/>
      <c r="H29" s="50"/>
      <c r="I29" s="50"/>
      <c r="J29" s="50"/>
      <c r="K29" s="50"/>
      <c r="L29" s="50"/>
      <c r="M29" s="50"/>
      <c r="N29" s="50"/>
      <c r="O29" s="51"/>
      <c r="P29" s="477">
        <f>(Q25-Q28)/Q28</f>
        <v>-0.9052044609665427</v>
      </c>
      <c r="Q29" s="478"/>
      <c r="R29" s="52"/>
      <c r="S29" s="52"/>
      <c r="T29" s="53">
        <f>(T25-T28)/T28</f>
        <v>-0.8721282127786539</v>
      </c>
      <c r="U29" s="54"/>
      <c r="V29" s="477">
        <f>(X25-X28)/X28</f>
        <v>-0.5</v>
      </c>
      <c r="W29" s="479"/>
      <c r="X29" s="480"/>
      <c r="Y29" s="52"/>
      <c r="Z29" s="52"/>
      <c r="AA29" s="55">
        <f>(AA25-AA28)/AA28</f>
        <v>-0.184</v>
      </c>
      <c r="AB29" s="56"/>
      <c r="AC29" s="160"/>
    </row>
    <row r="31" spans="1:6" ht="15.75">
      <c r="A31" s="489"/>
      <c r="B31" s="490"/>
      <c r="C31" s="490"/>
      <c r="D31" s="490"/>
      <c r="E31" s="490"/>
      <c r="F31" s="490"/>
    </row>
    <row r="32" ht="15.75">
      <c r="B32" s="58"/>
    </row>
  </sheetData>
  <sheetProtection/>
  <mergeCells count="35">
    <mergeCell ref="E3:E5"/>
    <mergeCell ref="A1:Q1"/>
    <mergeCell ref="F3:F5"/>
    <mergeCell ref="G3:G5"/>
    <mergeCell ref="U3:U5"/>
    <mergeCell ref="V3:X3"/>
    <mergeCell ref="I4:I5"/>
    <mergeCell ref="J4:P4"/>
    <mergeCell ref="T3:T5"/>
    <mergeCell ref="U2:AA2"/>
    <mergeCell ref="P29:Q29"/>
    <mergeCell ref="V29:X29"/>
    <mergeCell ref="A31:F31"/>
    <mergeCell ref="A25:F25"/>
    <mergeCell ref="A28:B28"/>
    <mergeCell ref="C28:F28"/>
    <mergeCell ref="A29:F29"/>
    <mergeCell ref="AB2:AB5"/>
    <mergeCell ref="A3:A5"/>
    <mergeCell ref="B3:B5"/>
    <mergeCell ref="C3:C5"/>
    <mergeCell ref="D3:D5"/>
    <mergeCell ref="AA3:AA5"/>
    <mergeCell ref="Q4:Q5"/>
    <mergeCell ref="Y3:Y5"/>
    <mergeCell ref="Z3:Z5"/>
    <mergeCell ref="A2:F2"/>
    <mergeCell ref="H3:Q3"/>
    <mergeCell ref="R3:R5"/>
    <mergeCell ref="G2:T2"/>
    <mergeCell ref="W4:W5"/>
    <mergeCell ref="X4:X5"/>
    <mergeCell ref="S3:S5"/>
    <mergeCell ref="V4:V5"/>
    <mergeCell ref="H4:H5"/>
  </mergeCells>
  <printOptions horizontalCentered="1"/>
  <pageMargins left="0" right="0" top="0.6692913385826772" bottom="0.3937007874015748" header="0.1968503937007874" footer="0.11811023622047245"/>
  <pageSetup fitToHeight="0" fitToWidth="1" horizontalDpi="600" verticalDpi="600" orientation="landscape" paperSize="9" scale="78" r:id="rId1"/>
  <headerFooter>
    <oddFooter>&amp;R&amp;F&amp;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2022-12-02T01:41:13Z</cp:lastPrinted>
  <dcterms:created xsi:type="dcterms:W3CDTF">2002-09-09T16:30:13Z</dcterms:created>
  <dcterms:modified xsi:type="dcterms:W3CDTF">2023-01-04T06:46:15Z</dcterms:modified>
  <cp:category/>
  <cp:version/>
  <cp:contentType/>
  <cp:contentStatus/>
</cp:coreProperties>
</file>